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Shared drives\Accounting\Quarterly Reporting\Colorado Financials\2025 - 2026\1- Submitted Reports\"/>
    </mc:Choice>
  </mc:AlternateContent>
  <xr:revisionPtr revIDLastSave="0" documentId="13_ncr:1_{AB32CA6B-803C-49C7-8B37-847862C137B4}" xr6:coauthVersionLast="47" xr6:coauthVersionMax="47" xr10:uidLastSave="{00000000-0000-0000-0000-000000000000}"/>
  <bookViews>
    <workbookView xWindow="-120" yWindow="-120" windowWidth="29040" windowHeight="15840" tabRatio="703" activeTab="9" xr2:uid="{00000000-000D-0000-FFFF-FFFF00000000}"/>
  </bookViews>
  <sheets>
    <sheet name="Inputs Directions" sheetId="9" r:id="rId1"/>
    <sheet name="Data" sheetId="10" state="hidden" r:id="rId2"/>
    <sheet name="1st Quarter" sheetId="3" r:id="rId3"/>
    <sheet name="2nd Quarter" sheetId="2" r:id="rId4"/>
    <sheet name="3rd Quarter" sheetId="1" r:id="rId5"/>
    <sheet name="4th Quarter" sheetId="4" r:id="rId6"/>
    <sheet name="Revised Budget" sheetId="7" r:id="rId7"/>
    <sheet name="Proposed Budget" sheetId="5" r:id="rId8"/>
    <sheet name="Final Revised Budget" sheetId="8" r:id="rId9"/>
    <sheet name="Adopted Budget" sheetId="6" r:id="rId10"/>
  </sheets>
  <definedNames>
    <definedName name="_xlnm.Print_Area" localSheetId="2">'1st Quarter'!$A$1:$L$48</definedName>
    <definedName name="_xlnm.Print_Area" localSheetId="3">'2nd Quarter'!$A$1:$L$46</definedName>
    <definedName name="_xlnm.Print_Area" localSheetId="4">'3rd Quarter'!$A$1:$L$48</definedName>
    <definedName name="_xlnm.Print_Area" localSheetId="5">'4th Quarter'!$A$1:$L$46</definedName>
    <definedName name="_xlnm.Print_Area" localSheetId="9">'Adopted Budget'!$A$1:$H$52</definedName>
    <definedName name="_xlnm.Print_Area" localSheetId="8">'Final Revised Budget'!$A$1:$G$52</definedName>
    <definedName name="_xlnm.Print_Area" localSheetId="0">'Inputs Directions'!$A$1:$B$31</definedName>
    <definedName name="_xlnm.Print_Area" localSheetId="7">'Proposed Budget'!$A$1:$H$52</definedName>
    <definedName name="_xlnm.Print_Area" localSheetId="6">'Revised Budget'!$A$1:$G$52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8" l="1"/>
  <c r="E58" i="7"/>
  <c r="D7" i="7"/>
  <c r="E7" i="7"/>
  <c r="D85" i="4"/>
  <c r="D84" i="4"/>
  <c r="D83" i="4"/>
  <c r="D56" i="2"/>
  <c r="D64" i="2"/>
  <c r="D75" i="3"/>
  <c r="D80" i="3" s="1"/>
  <c r="D64" i="3"/>
  <c r="D56" i="3"/>
  <c r="D77" i="3"/>
  <c r="D75" i="4"/>
  <c r="D80" i="4"/>
  <c r="D64" i="4"/>
  <c r="D56" i="4"/>
  <c r="D75" i="1"/>
  <c r="D80" i="1" s="1"/>
  <c r="D86" i="4" s="1"/>
  <c r="D64" i="1"/>
  <c r="D56" i="1"/>
  <c r="D75" i="2"/>
  <c r="D80" i="2" s="1"/>
  <c r="C11" i="1"/>
  <c r="E14" i="3"/>
  <c r="C5" i="3"/>
  <c r="E10" i="3"/>
  <c r="H32" i="3"/>
  <c r="H43" i="3"/>
  <c r="C44" i="4"/>
  <c r="C43" i="4"/>
  <c r="C42" i="4"/>
  <c r="E42" i="4" s="1"/>
  <c r="C41" i="4"/>
  <c r="C40" i="4"/>
  <c r="C39" i="4"/>
  <c r="H39" i="4" s="1"/>
  <c r="C38" i="4"/>
  <c r="C37" i="4"/>
  <c r="H37" i="4" s="1"/>
  <c r="C36" i="4"/>
  <c r="H36" i="4" s="1"/>
  <c r="C35" i="4"/>
  <c r="E35" i="4" s="1"/>
  <c r="C34" i="4"/>
  <c r="H34" i="4" s="1"/>
  <c r="C33" i="4"/>
  <c r="H33" i="4" s="1"/>
  <c r="C32" i="4"/>
  <c r="E32" i="4" s="1"/>
  <c r="C27" i="4"/>
  <c r="C26" i="4"/>
  <c r="C25" i="4"/>
  <c r="C24" i="4"/>
  <c r="C23" i="4"/>
  <c r="C22" i="4"/>
  <c r="C21" i="4"/>
  <c r="C20" i="4"/>
  <c r="E20" i="4" s="1"/>
  <c r="C19" i="4"/>
  <c r="E19" i="4" s="1"/>
  <c r="C18" i="4"/>
  <c r="H18" i="4" s="1"/>
  <c r="C17" i="4"/>
  <c r="C16" i="4"/>
  <c r="C15" i="4"/>
  <c r="H15" i="4" s="1"/>
  <c r="C14" i="4"/>
  <c r="C13" i="4"/>
  <c r="C12" i="4"/>
  <c r="C11" i="4"/>
  <c r="C10" i="4"/>
  <c r="E10" i="4" s="1"/>
  <c r="C9" i="4"/>
  <c r="H9" i="4" s="1"/>
  <c r="C44" i="1"/>
  <c r="C43" i="1"/>
  <c r="C42" i="1"/>
  <c r="C41" i="1"/>
  <c r="C40" i="1"/>
  <c r="C39" i="1"/>
  <c r="C38" i="1"/>
  <c r="C37" i="1"/>
  <c r="E37" i="1" s="1"/>
  <c r="C36" i="1"/>
  <c r="E36" i="1" s="1"/>
  <c r="C35" i="1"/>
  <c r="C34" i="1"/>
  <c r="C33" i="1"/>
  <c r="C32" i="1"/>
  <c r="C44" i="2"/>
  <c r="C43" i="2"/>
  <c r="C42" i="2"/>
  <c r="E42" i="2" s="1"/>
  <c r="C41" i="2"/>
  <c r="C40" i="2"/>
  <c r="C39" i="2"/>
  <c r="C38" i="2"/>
  <c r="C37" i="2"/>
  <c r="C36" i="2"/>
  <c r="C35" i="2"/>
  <c r="E35" i="2" s="1"/>
  <c r="C34" i="2"/>
  <c r="H34" i="2" s="1"/>
  <c r="C33" i="2"/>
  <c r="H33" i="2" s="1"/>
  <c r="C32" i="2"/>
  <c r="E32" i="2" s="1"/>
  <c r="D46" i="6"/>
  <c r="D45" i="6"/>
  <c r="D44" i="6"/>
  <c r="D43" i="6"/>
  <c r="D42" i="6"/>
  <c r="D41" i="6"/>
  <c r="D40" i="6"/>
  <c r="D39" i="6"/>
  <c r="D38" i="6"/>
  <c r="D37" i="6"/>
  <c r="D36" i="6"/>
  <c r="D35" i="6"/>
  <c r="D34" i="6"/>
  <c r="C27" i="1"/>
  <c r="C26" i="1"/>
  <c r="C25" i="1"/>
  <c r="C24" i="1"/>
  <c r="C23" i="1"/>
  <c r="C22" i="1"/>
  <c r="C21" i="1"/>
  <c r="C20" i="1"/>
  <c r="E20" i="1" s="1"/>
  <c r="C19" i="1"/>
  <c r="H19" i="1" s="1"/>
  <c r="C18" i="1"/>
  <c r="H18" i="1" s="1"/>
  <c r="C17" i="1"/>
  <c r="H17" i="1" s="1"/>
  <c r="C16" i="1"/>
  <c r="C15" i="1"/>
  <c r="C14" i="1"/>
  <c r="C13" i="1"/>
  <c r="C12" i="1"/>
  <c r="C10" i="1"/>
  <c r="C9" i="1"/>
  <c r="H9" i="1" s="1"/>
  <c r="C27" i="2"/>
  <c r="C26" i="2"/>
  <c r="C25" i="2"/>
  <c r="C24" i="2"/>
  <c r="C23" i="2"/>
  <c r="C22" i="2"/>
  <c r="H22" i="2" s="1"/>
  <c r="C21" i="2"/>
  <c r="C20" i="2"/>
  <c r="E20" i="2" s="1"/>
  <c r="C19" i="2"/>
  <c r="E19" i="2" s="1"/>
  <c r="C18" i="2"/>
  <c r="C17" i="2"/>
  <c r="C16" i="2"/>
  <c r="C15" i="2"/>
  <c r="C14" i="2"/>
  <c r="C13" i="2"/>
  <c r="E13" i="2" s="1"/>
  <c r="C12" i="2"/>
  <c r="C11" i="2"/>
  <c r="C10" i="2"/>
  <c r="C9" i="2"/>
  <c r="C28" i="3"/>
  <c r="D28" i="3"/>
  <c r="G28" i="3"/>
  <c r="G47" i="3" s="1"/>
  <c r="J28" i="3"/>
  <c r="K28" i="3"/>
  <c r="K45" i="3"/>
  <c r="J45" i="3"/>
  <c r="L45" i="3" s="1"/>
  <c r="G45" i="3"/>
  <c r="G5" i="3"/>
  <c r="D15" i="6"/>
  <c r="D44" i="8"/>
  <c r="D11" i="6"/>
  <c r="D12" i="6"/>
  <c r="D13" i="6"/>
  <c r="D14" i="6"/>
  <c r="D16" i="6"/>
  <c r="D17" i="6"/>
  <c r="D18" i="6"/>
  <c r="D19" i="6"/>
  <c r="D20" i="6"/>
  <c r="D21" i="6"/>
  <c r="D22" i="6"/>
  <c r="D23" i="6"/>
  <c r="D24" i="6"/>
  <c r="D25" i="6"/>
  <c r="D26" i="6"/>
  <c r="D27" i="6"/>
  <c r="D28" i="6"/>
  <c r="D10" i="6"/>
  <c r="C7" i="6"/>
  <c r="C7" i="8"/>
  <c r="C7" i="5"/>
  <c r="N3" i="3"/>
  <c r="N3" i="4"/>
  <c r="N3" i="1"/>
  <c r="N3" i="2"/>
  <c r="H11" i="4"/>
  <c r="H10" i="1"/>
  <c r="H9" i="2"/>
  <c r="E9" i="2"/>
  <c r="H44" i="3"/>
  <c r="H42" i="3"/>
  <c r="H41" i="3"/>
  <c r="H40" i="3"/>
  <c r="H39" i="3"/>
  <c r="H38" i="3"/>
  <c r="H37" i="3"/>
  <c r="H36" i="3"/>
  <c r="H35" i="3"/>
  <c r="H34" i="3"/>
  <c r="H33" i="3"/>
  <c r="H27" i="3"/>
  <c r="H26" i="3"/>
  <c r="H25" i="3"/>
  <c r="H24" i="3"/>
  <c r="H23" i="3"/>
  <c r="H22" i="3"/>
  <c r="H21" i="3"/>
  <c r="H20" i="3"/>
  <c r="H19" i="3"/>
  <c r="H18" i="3"/>
  <c r="H17" i="3"/>
  <c r="H16" i="3"/>
  <c r="H15" i="3"/>
  <c r="H14" i="3"/>
  <c r="H13" i="3"/>
  <c r="H12" i="3"/>
  <c r="H11" i="3"/>
  <c r="H10" i="3"/>
  <c r="H9" i="3"/>
  <c r="J5" i="4"/>
  <c r="H44" i="4"/>
  <c r="H43" i="4"/>
  <c r="H41" i="4"/>
  <c r="H40" i="4"/>
  <c r="H38" i="4"/>
  <c r="H27" i="4"/>
  <c r="H26" i="4"/>
  <c r="H25" i="4"/>
  <c r="H24" i="4"/>
  <c r="H23" i="4"/>
  <c r="H22" i="4"/>
  <c r="H21" i="4"/>
  <c r="H17" i="4"/>
  <c r="H16" i="4"/>
  <c r="H14" i="4"/>
  <c r="H12" i="4"/>
  <c r="H44" i="1"/>
  <c r="H43" i="1"/>
  <c r="H42" i="1"/>
  <c r="H41" i="1"/>
  <c r="H40" i="1"/>
  <c r="H39" i="1"/>
  <c r="H38" i="1"/>
  <c r="H35" i="1"/>
  <c r="H34" i="1"/>
  <c r="H33" i="1"/>
  <c r="H32" i="1"/>
  <c r="H27" i="1"/>
  <c r="H26" i="1"/>
  <c r="H25" i="1"/>
  <c r="H24" i="1"/>
  <c r="H23" i="1"/>
  <c r="H22" i="1"/>
  <c r="H21" i="1"/>
  <c r="H20" i="1"/>
  <c r="H16" i="1"/>
  <c r="H15" i="1"/>
  <c r="H14" i="1"/>
  <c r="H13" i="1"/>
  <c r="H12" i="1"/>
  <c r="H11" i="1"/>
  <c r="H44" i="2"/>
  <c r="H43" i="2"/>
  <c r="H41" i="2"/>
  <c r="H40" i="2"/>
  <c r="H39" i="2"/>
  <c r="H38" i="2"/>
  <c r="H37" i="2"/>
  <c r="H36" i="2"/>
  <c r="H27" i="2"/>
  <c r="H26" i="2"/>
  <c r="H25" i="2"/>
  <c r="H24" i="2"/>
  <c r="H23" i="2"/>
  <c r="H21" i="2"/>
  <c r="H18" i="2"/>
  <c r="H17" i="2"/>
  <c r="H16" i="2"/>
  <c r="H15" i="2"/>
  <c r="H14" i="2"/>
  <c r="H12" i="2"/>
  <c r="H11" i="2"/>
  <c r="H10" i="2"/>
  <c r="E12" i="3"/>
  <c r="L44" i="3"/>
  <c r="L43" i="3"/>
  <c r="L42" i="3"/>
  <c r="L41" i="3"/>
  <c r="L40" i="3"/>
  <c r="L39" i="3"/>
  <c r="L38" i="3"/>
  <c r="L37" i="3"/>
  <c r="L36" i="3"/>
  <c r="L35" i="3"/>
  <c r="L34" i="3"/>
  <c r="L33" i="3"/>
  <c r="L32" i="3"/>
  <c r="L27" i="3"/>
  <c r="L26" i="3"/>
  <c r="L25" i="3"/>
  <c r="L24" i="3"/>
  <c r="L23" i="3"/>
  <c r="L22" i="3"/>
  <c r="L21" i="3"/>
  <c r="L20" i="3"/>
  <c r="L19" i="3"/>
  <c r="L18" i="3"/>
  <c r="L17" i="3"/>
  <c r="L16" i="3"/>
  <c r="L15" i="3"/>
  <c r="L14" i="3"/>
  <c r="L13" i="3"/>
  <c r="L12" i="3"/>
  <c r="L11" i="3"/>
  <c r="L10" i="3"/>
  <c r="L9" i="3"/>
  <c r="J5" i="3"/>
  <c r="D7" i="8"/>
  <c r="C46" i="6"/>
  <c r="C45" i="6"/>
  <c r="C44" i="6"/>
  <c r="C43" i="6"/>
  <c r="C42" i="6"/>
  <c r="C41" i="6"/>
  <c r="C40" i="6"/>
  <c r="C39" i="6"/>
  <c r="C38" i="6"/>
  <c r="C37" i="6"/>
  <c r="C36" i="6"/>
  <c r="C35" i="6"/>
  <c r="C34" i="6"/>
  <c r="C28" i="6"/>
  <c r="C27" i="6"/>
  <c r="C26" i="6"/>
  <c r="C25" i="6"/>
  <c r="C24" i="6"/>
  <c r="C23" i="6"/>
  <c r="C22" i="6"/>
  <c r="C21" i="6"/>
  <c r="C20" i="6"/>
  <c r="C19" i="6"/>
  <c r="C18" i="6"/>
  <c r="C17" i="6"/>
  <c r="C16" i="6"/>
  <c r="C15" i="6"/>
  <c r="C14" i="6"/>
  <c r="C13" i="6"/>
  <c r="C12" i="6"/>
  <c r="C11" i="6"/>
  <c r="C10" i="6"/>
  <c r="C29" i="6" s="1"/>
  <c r="G46" i="8"/>
  <c r="G45" i="8"/>
  <c r="G44" i="8"/>
  <c r="G43" i="8"/>
  <c r="G42" i="8"/>
  <c r="G41" i="8"/>
  <c r="G40" i="8"/>
  <c r="G39" i="8"/>
  <c r="G38" i="8"/>
  <c r="G37" i="8"/>
  <c r="G36" i="8"/>
  <c r="G35" i="8"/>
  <c r="G34" i="8"/>
  <c r="G28" i="8"/>
  <c r="G27" i="8"/>
  <c r="G26" i="8"/>
  <c r="G25" i="8"/>
  <c r="G24" i="8"/>
  <c r="G23" i="8"/>
  <c r="G22" i="8"/>
  <c r="G21" i="8"/>
  <c r="G20" i="8"/>
  <c r="G19" i="8"/>
  <c r="G18" i="8"/>
  <c r="G17" i="8"/>
  <c r="G16" i="8"/>
  <c r="G15" i="8"/>
  <c r="G14" i="8"/>
  <c r="G13" i="8"/>
  <c r="G12" i="8"/>
  <c r="G11" i="8"/>
  <c r="G10" i="8"/>
  <c r="D46" i="8"/>
  <c r="D45" i="8"/>
  <c r="D43" i="8"/>
  <c r="D42" i="8"/>
  <c r="D41" i="8"/>
  <c r="D40" i="8"/>
  <c r="D39" i="8"/>
  <c r="D38" i="8"/>
  <c r="D37" i="8"/>
  <c r="D36" i="8"/>
  <c r="D35" i="8"/>
  <c r="D34" i="8"/>
  <c r="D11" i="8"/>
  <c r="D29" i="8" s="1"/>
  <c r="D12" i="8"/>
  <c r="D13" i="8"/>
  <c r="D14" i="8"/>
  <c r="D15" i="8"/>
  <c r="D16" i="8"/>
  <c r="D17" i="8"/>
  <c r="D18" i="8"/>
  <c r="D19" i="8"/>
  <c r="D20" i="8"/>
  <c r="D21" i="8"/>
  <c r="D22" i="8"/>
  <c r="D23" i="8"/>
  <c r="D24" i="8"/>
  <c r="D25" i="8"/>
  <c r="D26" i="8"/>
  <c r="D27" i="8"/>
  <c r="D28" i="8"/>
  <c r="D10" i="8"/>
  <c r="C46" i="8"/>
  <c r="C45" i="8"/>
  <c r="C44" i="8"/>
  <c r="C43" i="8"/>
  <c r="C42" i="8"/>
  <c r="C41" i="8"/>
  <c r="C40" i="8"/>
  <c r="C39" i="8"/>
  <c r="C38" i="8"/>
  <c r="C37" i="8"/>
  <c r="C36" i="8"/>
  <c r="C35" i="8"/>
  <c r="C34" i="8"/>
  <c r="C11" i="8"/>
  <c r="C12" i="8"/>
  <c r="C13" i="8"/>
  <c r="C14" i="8"/>
  <c r="C29" i="8" s="1"/>
  <c r="C31" i="8" s="1"/>
  <c r="C15" i="8"/>
  <c r="C16" i="8"/>
  <c r="C17" i="8"/>
  <c r="C18" i="8"/>
  <c r="C19" i="8"/>
  <c r="C20" i="8"/>
  <c r="C21" i="8"/>
  <c r="C22" i="8"/>
  <c r="C23" i="8"/>
  <c r="C24" i="8"/>
  <c r="C25" i="8"/>
  <c r="C26" i="8"/>
  <c r="C27" i="8"/>
  <c r="C28" i="8"/>
  <c r="C10" i="8"/>
  <c r="D36" i="5"/>
  <c r="D37" i="5"/>
  <c r="D38" i="5"/>
  <c r="D39" i="5"/>
  <c r="D40" i="5"/>
  <c r="D41" i="5"/>
  <c r="D42" i="5"/>
  <c r="D43" i="5"/>
  <c r="D44" i="5"/>
  <c r="D45" i="5"/>
  <c r="D46" i="5"/>
  <c r="D35" i="5"/>
  <c r="D34" i="5"/>
  <c r="C35" i="5"/>
  <c r="C36" i="5"/>
  <c r="C37" i="5"/>
  <c r="C38" i="5"/>
  <c r="C39" i="5"/>
  <c r="C40" i="5"/>
  <c r="C41" i="5"/>
  <c r="C42" i="5"/>
  <c r="C43" i="5"/>
  <c r="C44" i="5"/>
  <c r="C45" i="5"/>
  <c r="C46" i="5"/>
  <c r="C34" i="5"/>
  <c r="D11" i="5"/>
  <c r="D12" i="5"/>
  <c r="D13" i="5"/>
  <c r="D14" i="5"/>
  <c r="D29" i="5" s="1"/>
  <c r="D15" i="5"/>
  <c r="D16" i="5"/>
  <c r="D17" i="5"/>
  <c r="D18" i="5"/>
  <c r="D19" i="5"/>
  <c r="D20" i="5"/>
  <c r="D21" i="5"/>
  <c r="D22" i="5"/>
  <c r="D23" i="5"/>
  <c r="D24" i="5"/>
  <c r="D25" i="5"/>
  <c r="D26" i="5"/>
  <c r="D27" i="5"/>
  <c r="D28" i="5"/>
  <c r="D10" i="5"/>
  <c r="C28" i="5"/>
  <c r="C27" i="5"/>
  <c r="C26" i="5"/>
  <c r="C25" i="5"/>
  <c r="C24" i="5"/>
  <c r="C23" i="5"/>
  <c r="C22" i="5"/>
  <c r="C21" i="5"/>
  <c r="C20" i="5"/>
  <c r="C19" i="5"/>
  <c r="C18" i="5"/>
  <c r="C17" i="5"/>
  <c r="C16" i="5"/>
  <c r="C15" i="5"/>
  <c r="C14" i="5"/>
  <c r="C13" i="5"/>
  <c r="C12" i="5"/>
  <c r="C11" i="5"/>
  <c r="C10" i="5"/>
  <c r="J44" i="4"/>
  <c r="L44" i="4"/>
  <c r="J43" i="4"/>
  <c r="L43" i="4"/>
  <c r="J42" i="4"/>
  <c r="L42" i="4" s="1"/>
  <c r="J41" i="4"/>
  <c r="L41" i="4"/>
  <c r="J40" i="4"/>
  <c r="L40" i="4"/>
  <c r="J39" i="4"/>
  <c r="L39" i="4"/>
  <c r="J38" i="4"/>
  <c r="L38" i="4" s="1"/>
  <c r="J37" i="4"/>
  <c r="L37" i="4"/>
  <c r="J36" i="4"/>
  <c r="L36" i="4"/>
  <c r="J35" i="4"/>
  <c r="L35" i="4"/>
  <c r="J34" i="4"/>
  <c r="L34" i="4" s="1"/>
  <c r="J33" i="4"/>
  <c r="L33" i="4"/>
  <c r="J32" i="4"/>
  <c r="J45" i="4" s="1"/>
  <c r="L45" i="4" s="1"/>
  <c r="L32" i="4"/>
  <c r="J27" i="4"/>
  <c r="L27" i="4"/>
  <c r="J26" i="4"/>
  <c r="L26" i="4" s="1"/>
  <c r="J25" i="4"/>
  <c r="L25" i="4" s="1"/>
  <c r="J24" i="4"/>
  <c r="L24" i="4"/>
  <c r="J23" i="4"/>
  <c r="L23" i="4"/>
  <c r="J22" i="4"/>
  <c r="L22" i="4" s="1"/>
  <c r="J21" i="4"/>
  <c r="L21" i="4"/>
  <c r="J20" i="4"/>
  <c r="L20" i="4"/>
  <c r="J19" i="4"/>
  <c r="L19" i="4"/>
  <c r="J18" i="4"/>
  <c r="L18" i="4" s="1"/>
  <c r="J17" i="4"/>
  <c r="L17" i="4"/>
  <c r="J16" i="4"/>
  <c r="L16" i="4"/>
  <c r="J15" i="4"/>
  <c r="L15" i="4"/>
  <c r="J14" i="4"/>
  <c r="L14" i="4" s="1"/>
  <c r="J13" i="4"/>
  <c r="L13" i="4"/>
  <c r="J12" i="4"/>
  <c r="L12" i="4"/>
  <c r="J11" i="4"/>
  <c r="L11" i="4"/>
  <c r="J10" i="4"/>
  <c r="L10" i="4" s="1"/>
  <c r="J9" i="4"/>
  <c r="L9" i="4"/>
  <c r="E44" i="4"/>
  <c r="E40" i="4"/>
  <c r="E36" i="4"/>
  <c r="J44" i="1"/>
  <c r="L44" i="1"/>
  <c r="J43" i="1"/>
  <c r="L43" i="1" s="1"/>
  <c r="J42" i="1"/>
  <c r="L42" i="1" s="1"/>
  <c r="J41" i="1"/>
  <c r="L41" i="1" s="1"/>
  <c r="J40" i="1"/>
  <c r="L40" i="1"/>
  <c r="J39" i="1"/>
  <c r="L39" i="1"/>
  <c r="J38" i="1"/>
  <c r="L38" i="1" s="1"/>
  <c r="J37" i="1"/>
  <c r="L37" i="1" s="1"/>
  <c r="J36" i="1"/>
  <c r="L36" i="1"/>
  <c r="J35" i="1"/>
  <c r="L35" i="1"/>
  <c r="J34" i="1"/>
  <c r="L34" i="1" s="1"/>
  <c r="J33" i="1"/>
  <c r="J45" i="1" s="1"/>
  <c r="J32" i="1"/>
  <c r="L32" i="1"/>
  <c r="J27" i="1"/>
  <c r="L27" i="1"/>
  <c r="J26" i="1"/>
  <c r="L26" i="1" s="1"/>
  <c r="J25" i="1"/>
  <c r="L25" i="1"/>
  <c r="J24" i="1"/>
  <c r="L24" i="1"/>
  <c r="J23" i="1"/>
  <c r="L23" i="1"/>
  <c r="J22" i="1"/>
  <c r="L22" i="1" s="1"/>
  <c r="J21" i="1"/>
  <c r="L21" i="1"/>
  <c r="J20" i="1"/>
  <c r="L20" i="1"/>
  <c r="J19" i="1"/>
  <c r="L19" i="1"/>
  <c r="J18" i="1"/>
  <c r="L18" i="1" s="1"/>
  <c r="J17" i="1"/>
  <c r="L17" i="1"/>
  <c r="J16" i="1"/>
  <c r="L16" i="1"/>
  <c r="J15" i="1"/>
  <c r="L15" i="1"/>
  <c r="J14" i="1"/>
  <c r="L14" i="1" s="1"/>
  <c r="J13" i="1"/>
  <c r="L13" i="1"/>
  <c r="J12" i="1"/>
  <c r="L12" i="1"/>
  <c r="J11" i="1"/>
  <c r="L11" i="1"/>
  <c r="J10" i="1"/>
  <c r="L10" i="1" s="1"/>
  <c r="J9" i="1"/>
  <c r="J28" i="1" s="1"/>
  <c r="L9" i="1"/>
  <c r="E44" i="1"/>
  <c r="E32" i="1"/>
  <c r="J44" i="2"/>
  <c r="L44" i="2"/>
  <c r="J43" i="2"/>
  <c r="L43" i="2" s="1"/>
  <c r="J42" i="2"/>
  <c r="L42" i="2"/>
  <c r="J41" i="2"/>
  <c r="L41" i="2"/>
  <c r="J40" i="2"/>
  <c r="L40" i="2"/>
  <c r="J39" i="2"/>
  <c r="L39" i="2" s="1"/>
  <c r="J38" i="2"/>
  <c r="L38" i="2"/>
  <c r="J37" i="2"/>
  <c r="L37" i="2"/>
  <c r="J36" i="2"/>
  <c r="L36" i="2"/>
  <c r="J35" i="2"/>
  <c r="L35" i="2" s="1"/>
  <c r="J34" i="2"/>
  <c r="L34" i="2"/>
  <c r="J33" i="2"/>
  <c r="L33" i="2"/>
  <c r="J32" i="2"/>
  <c r="L32" i="2"/>
  <c r="J27" i="2"/>
  <c r="L27" i="2" s="1"/>
  <c r="J26" i="2"/>
  <c r="L26" i="2"/>
  <c r="J25" i="2"/>
  <c r="L25" i="2" s="1"/>
  <c r="J24" i="2"/>
  <c r="L24" i="2"/>
  <c r="J23" i="2"/>
  <c r="L23" i="2" s="1"/>
  <c r="J22" i="2"/>
  <c r="L22" i="2"/>
  <c r="J21" i="2"/>
  <c r="L21" i="2" s="1"/>
  <c r="J20" i="2"/>
  <c r="L20" i="2"/>
  <c r="J19" i="2"/>
  <c r="L19" i="2" s="1"/>
  <c r="J18" i="2"/>
  <c r="L18" i="2"/>
  <c r="J17" i="2"/>
  <c r="L17" i="2"/>
  <c r="J16" i="2"/>
  <c r="L16" i="2"/>
  <c r="J15" i="2"/>
  <c r="L15" i="2" s="1"/>
  <c r="J14" i="2"/>
  <c r="L14" i="2"/>
  <c r="J13" i="2"/>
  <c r="L13" i="2"/>
  <c r="J12" i="2"/>
  <c r="L12" i="2"/>
  <c r="J11" i="2"/>
  <c r="L11" i="2" s="1"/>
  <c r="J10" i="2"/>
  <c r="L10" i="2"/>
  <c r="J9" i="2"/>
  <c r="J28" i="2" s="1"/>
  <c r="L9" i="2"/>
  <c r="E37" i="2"/>
  <c r="E38" i="2"/>
  <c r="E12" i="2"/>
  <c r="K45" i="4"/>
  <c r="K28" i="4"/>
  <c r="K47" i="4"/>
  <c r="G5" i="4"/>
  <c r="G45" i="4"/>
  <c r="G28" i="4"/>
  <c r="G47" i="4"/>
  <c r="D45" i="4"/>
  <c r="E43" i="4"/>
  <c r="E38" i="4"/>
  <c r="D28" i="4"/>
  <c r="E27" i="4"/>
  <c r="E26" i="4"/>
  <c r="E25" i="4"/>
  <c r="E24" i="4"/>
  <c r="E23" i="4"/>
  <c r="E22" i="4"/>
  <c r="E21" i="4"/>
  <c r="E17" i="4"/>
  <c r="E16" i="4"/>
  <c r="E14" i="4"/>
  <c r="E12" i="4"/>
  <c r="E11" i="4"/>
  <c r="C5" i="4"/>
  <c r="K45" i="1"/>
  <c r="K47" i="1" s="1"/>
  <c r="K28" i="1"/>
  <c r="G5" i="1"/>
  <c r="G45" i="1"/>
  <c r="G28" i="1"/>
  <c r="J5" i="1"/>
  <c r="D45" i="1"/>
  <c r="E43" i="1"/>
  <c r="E39" i="1"/>
  <c r="E35" i="1"/>
  <c r="D28" i="1"/>
  <c r="E27" i="1"/>
  <c r="E26" i="1"/>
  <c r="E25" i="1"/>
  <c r="E23" i="1"/>
  <c r="E22" i="1"/>
  <c r="E21" i="1"/>
  <c r="E19" i="1"/>
  <c r="E15" i="1"/>
  <c r="E14" i="1"/>
  <c r="E13" i="1"/>
  <c r="E11" i="1"/>
  <c r="E10" i="1"/>
  <c r="C5" i="1"/>
  <c r="K45" i="2"/>
  <c r="L45" i="2" s="1"/>
  <c r="K28" i="2"/>
  <c r="G5" i="2"/>
  <c r="G45" i="2"/>
  <c r="G28" i="2"/>
  <c r="J5" i="2"/>
  <c r="D45" i="2"/>
  <c r="E44" i="2"/>
  <c r="E43" i="2"/>
  <c r="E40" i="2"/>
  <c r="E39" i="2"/>
  <c r="E36" i="2"/>
  <c r="D28" i="2"/>
  <c r="E27" i="2"/>
  <c r="E26" i="2"/>
  <c r="E25" i="2"/>
  <c r="E24" i="2"/>
  <c r="E23" i="2"/>
  <c r="E21" i="2"/>
  <c r="E18" i="2"/>
  <c r="E17" i="2"/>
  <c r="E16" i="2"/>
  <c r="E15" i="2"/>
  <c r="E14" i="2"/>
  <c r="E11" i="2"/>
  <c r="C5" i="2"/>
  <c r="D47" i="4"/>
  <c r="J28" i="4"/>
  <c r="L28" i="4" s="1"/>
  <c r="E41" i="2"/>
  <c r="E40" i="1"/>
  <c r="E33" i="2"/>
  <c r="E24" i="1"/>
  <c r="E16" i="1"/>
  <c r="E12" i="1"/>
  <c r="E10" i="2"/>
  <c r="E41" i="4"/>
  <c r="E37" i="4"/>
  <c r="E33" i="1"/>
  <c r="E41" i="1"/>
  <c r="E34" i="1"/>
  <c r="E38" i="1"/>
  <c r="E42" i="1"/>
  <c r="J45" i="2"/>
  <c r="B1" i="3"/>
  <c r="F29" i="8"/>
  <c r="F47" i="8"/>
  <c r="E29" i="8"/>
  <c r="E47" i="8"/>
  <c r="G5" i="8"/>
  <c r="F5" i="8"/>
  <c r="E5" i="8"/>
  <c r="D5" i="8"/>
  <c r="C5" i="8"/>
  <c r="B1" i="8"/>
  <c r="D47" i="7"/>
  <c r="E47" i="7"/>
  <c r="F47" i="7"/>
  <c r="G47" i="7"/>
  <c r="C47" i="7"/>
  <c r="D29" i="7"/>
  <c r="D58" i="7" s="1"/>
  <c r="E29" i="7"/>
  <c r="F29" i="7"/>
  <c r="G29" i="7"/>
  <c r="C29" i="7"/>
  <c r="G5" i="7"/>
  <c r="F5" i="7"/>
  <c r="E5" i="7"/>
  <c r="D5" i="7"/>
  <c r="C5" i="7"/>
  <c r="E47" i="6"/>
  <c r="F47" i="6"/>
  <c r="G47" i="6"/>
  <c r="H47" i="6"/>
  <c r="E29" i="6"/>
  <c r="F29" i="6"/>
  <c r="G29" i="6"/>
  <c r="H29" i="6"/>
  <c r="H57" i="6" s="1"/>
  <c r="H5" i="6"/>
  <c r="G5" i="6"/>
  <c r="F5" i="6"/>
  <c r="E5" i="6"/>
  <c r="D5" i="6"/>
  <c r="C5" i="6"/>
  <c r="E47" i="5"/>
  <c r="F47" i="5"/>
  <c r="G47" i="5"/>
  <c r="H47" i="5"/>
  <c r="E29" i="5"/>
  <c r="F29" i="5"/>
  <c r="H29" i="5"/>
  <c r="H5" i="5"/>
  <c r="G5" i="5"/>
  <c r="F5" i="5"/>
  <c r="E5" i="5"/>
  <c r="D5" i="5"/>
  <c r="C5" i="5"/>
  <c r="B1" i="5"/>
  <c r="B1" i="7"/>
  <c r="B1" i="6"/>
  <c r="B3" i="4"/>
  <c r="B3" i="2"/>
  <c r="B3" i="3"/>
  <c r="B1" i="4"/>
  <c r="B1" i="2"/>
  <c r="D45" i="3"/>
  <c r="C45" i="3"/>
  <c r="H45" i="3" s="1"/>
  <c r="E44" i="3"/>
  <c r="E43" i="3"/>
  <c r="E42" i="3"/>
  <c r="E41" i="3"/>
  <c r="E40" i="3"/>
  <c r="E39" i="3"/>
  <c r="E38" i="3"/>
  <c r="E37" i="3"/>
  <c r="E36" i="3"/>
  <c r="E35" i="3"/>
  <c r="E34" i="3"/>
  <c r="E33" i="3"/>
  <c r="E32" i="3"/>
  <c r="E27" i="3"/>
  <c r="E26" i="3"/>
  <c r="E25" i="3"/>
  <c r="E24" i="3"/>
  <c r="E23" i="3"/>
  <c r="E22" i="3"/>
  <c r="E21" i="3"/>
  <c r="E20" i="3"/>
  <c r="E19" i="3"/>
  <c r="E18" i="3"/>
  <c r="E17" i="3"/>
  <c r="E16" i="3"/>
  <c r="E15" i="3"/>
  <c r="E13" i="3"/>
  <c r="E11" i="3"/>
  <c r="E9" i="3"/>
  <c r="B3" i="1"/>
  <c r="B1" i="1"/>
  <c r="D77" i="4"/>
  <c r="F57" i="6" l="1"/>
  <c r="F58" i="8"/>
  <c r="E57" i="6"/>
  <c r="G57" i="6"/>
  <c r="H58" i="5"/>
  <c r="G29" i="5"/>
  <c r="G58" i="5" s="1"/>
  <c r="D86" i="1"/>
  <c r="D77" i="1"/>
  <c r="D84" i="1"/>
  <c r="D83" i="1"/>
  <c r="L45" i="1"/>
  <c r="L28" i="1"/>
  <c r="G47" i="1"/>
  <c r="D85" i="1"/>
  <c r="D47" i="1"/>
  <c r="H19" i="4"/>
  <c r="E18" i="4"/>
  <c r="E9" i="4"/>
  <c r="E39" i="4"/>
  <c r="E33" i="4"/>
  <c r="H20" i="4"/>
  <c r="H10" i="4"/>
  <c r="H42" i="4"/>
  <c r="D47" i="6"/>
  <c r="H35" i="4"/>
  <c r="E34" i="4"/>
  <c r="C45" i="4"/>
  <c r="H45" i="4" s="1"/>
  <c r="E58" i="8"/>
  <c r="H32" i="4"/>
  <c r="C28" i="4"/>
  <c r="E28" i="4" s="1"/>
  <c r="E15" i="4"/>
  <c r="D29" i="6"/>
  <c r="H13" i="4"/>
  <c r="E13" i="4"/>
  <c r="G47" i="8"/>
  <c r="F58" i="5"/>
  <c r="G29" i="8"/>
  <c r="E58" i="5"/>
  <c r="D77" i="2"/>
  <c r="D84" i="2"/>
  <c r="D83" i="2"/>
  <c r="D47" i="2"/>
  <c r="D85" i="2"/>
  <c r="G47" i="2"/>
  <c r="K47" i="2"/>
  <c r="L28" i="2"/>
  <c r="G58" i="7"/>
  <c r="F58" i="7"/>
  <c r="H42" i="2"/>
  <c r="D47" i="5"/>
  <c r="H37" i="1"/>
  <c r="C45" i="1"/>
  <c r="H45" i="1" s="1"/>
  <c r="H36" i="1"/>
  <c r="H35" i="2"/>
  <c r="E34" i="2"/>
  <c r="H32" i="2"/>
  <c r="C45" i="2"/>
  <c r="D58" i="5"/>
  <c r="E22" i="2"/>
  <c r="H20" i="2"/>
  <c r="H19" i="2"/>
  <c r="E18" i="1"/>
  <c r="E17" i="1"/>
  <c r="C28" i="2"/>
  <c r="H13" i="2"/>
  <c r="C28" i="1"/>
  <c r="E9" i="1"/>
  <c r="D47" i="8"/>
  <c r="D58" i="8"/>
  <c r="D31" i="8"/>
  <c r="D31" i="7"/>
  <c r="D49" i="7" s="1"/>
  <c r="C47" i="6"/>
  <c r="C47" i="8"/>
  <c r="C47" i="5"/>
  <c r="C58" i="7"/>
  <c r="C49" i="8"/>
  <c r="E7" i="8" s="1"/>
  <c r="E31" i="8" s="1"/>
  <c r="E49" i="8" s="1"/>
  <c r="C29" i="5"/>
  <c r="C31" i="5" s="1"/>
  <c r="C31" i="6"/>
  <c r="C49" i="6" s="1"/>
  <c r="C57" i="6"/>
  <c r="C31" i="7"/>
  <c r="C49" i="7" s="1"/>
  <c r="E31" i="7" s="1"/>
  <c r="E49" i="7" s="1"/>
  <c r="C58" i="8"/>
  <c r="H28" i="3"/>
  <c r="E45" i="3"/>
  <c r="E28" i="3"/>
  <c r="L33" i="1"/>
  <c r="K47" i="3"/>
  <c r="L28" i="3"/>
  <c r="D86" i="2"/>
  <c r="D86" i="3"/>
  <c r="D83" i="3"/>
  <c r="D84" i="3"/>
  <c r="D47" i="3"/>
  <c r="D85" i="3"/>
  <c r="D57" i="6" l="1"/>
  <c r="H28" i="4"/>
  <c r="E45" i="4"/>
  <c r="G58" i="8"/>
  <c r="E45" i="1"/>
  <c r="E45" i="2"/>
  <c r="H45" i="2"/>
  <c r="H28" i="2"/>
  <c r="E28" i="2"/>
  <c r="E28" i="1"/>
  <c r="H28" i="1"/>
  <c r="D49" i="8"/>
  <c r="D51" i="8" s="1"/>
  <c r="D55" i="7"/>
  <c r="D51" i="7"/>
  <c r="C51" i="8"/>
  <c r="C55" i="8"/>
  <c r="F7" i="8"/>
  <c r="F31" i="8" s="1"/>
  <c r="F49" i="8" s="1"/>
  <c r="C49" i="5"/>
  <c r="C51" i="5" s="1"/>
  <c r="E7" i="5"/>
  <c r="E31" i="5" s="1"/>
  <c r="E49" i="5" s="1"/>
  <c r="E51" i="5" s="1"/>
  <c r="C58" i="5"/>
  <c r="C51" i="7"/>
  <c r="C55" i="7"/>
  <c r="F7" i="7"/>
  <c r="F31" i="7" s="1"/>
  <c r="F49" i="7" s="1"/>
  <c r="F55" i="7" s="1"/>
  <c r="E7" i="6"/>
  <c r="E31" i="6" s="1"/>
  <c r="E49" i="6" s="1"/>
  <c r="D7" i="6"/>
  <c r="D31" i="6" s="1"/>
  <c r="D49" i="6" s="1"/>
  <c r="C55" i="6"/>
  <c r="C51" i="6"/>
  <c r="E55" i="7"/>
  <c r="E51" i="7"/>
  <c r="G7" i="8"/>
  <c r="G31" i="8" s="1"/>
  <c r="G49" i="8" s="1"/>
  <c r="F55" i="8"/>
  <c r="F51" i="8"/>
  <c r="E55" i="8"/>
  <c r="E51" i="8"/>
  <c r="D55" i="8" l="1"/>
  <c r="F51" i="7"/>
  <c r="D7" i="5"/>
  <c r="D31" i="5" s="1"/>
  <c r="D49" i="5" s="1"/>
  <c r="C55" i="5"/>
  <c r="G7" i="7"/>
  <c r="G31" i="7" s="1"/>
  <c r="G49" i="7" s="1"/>
  <c r="G51" i="7" s="1"/>
  <c r="E55" i="5"/>
  <c r="F7" i="5"/>
  <c r="F31" i="5" s="1"/>
  <c r="F49" i="5" s="1"/>
  <c r="F55" i="5" s="1"/>
  <c r="D55" i="6"/>
  <c r="D51" i="6"/>
  <c r="F7" i="6"/>
  <c r="F31" i="6" s="1"/>
  <c r="F49" i="6" s="1"/>
  <c r="G7" i="6" s="1"/>
  <c r="E51" i="6"/>
  <c r="E55" i="6"/>
  <c r="G51" i="8"/>
  <c r="G55" i="8"/>
  <c r="D55" i="5" l="1"/>
  <c r="D51" i="5"/>
  <c r="G7" i="5"/>
  <c r="G31" i="5" s="1"/>
  <c r="G49" i="5" s="1"/>
  <c r="G55" i="5" s="1"/>
  <c r="G55" i="7"/>
  <c r="F51" i="5"/>
  <c r="G31" i="6"/>
  <c r="G49" i="6" s="1"/>
  <c r="F55" i="6"/>
  <c r="F51" i="6"/>
  <c r="H7" i="5" l="1"/>
  <c r="H31" i="5" s="1"/>
  <c r="H49" i="5" s="1"/>
  <c r="H55" i="5" s="1"/>
  <c r="G51" i="5"/>
  <c r="H7" i="6"/>
  <c r="H31" i="6" s="1"/>
  <c r="H49" i="6" s="1"/>
  <c r="G55" i="6"/>
  <c r="G51" i="6"/>
  <c r="H51" i="5" l="1"/>
  <c r="H51" i="6"/>
  <c r="H5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Kristen  Haneke</author>
  </authors>
  <commentList>
    <comment ref="J6" authorId="0" shapeId="0" xr:uid="{00000000-0006-0000-0200-000001000000}">
      <text>
        <r>
          <rPr>
            <b/>
            <sz val="9"/>
            <color rgb="FF000000"/>
            <rFont val="Tahoma"/>
            <family val="2"/>
          </rPr>
          <t>Kristen  Haneke:</t>
        </r>
        <r>
          <rPr>
            <sz val="9"/>
            <color rgb="FF000000"/>
            <rFont val="Tahoma"/>
            <family val="2"/>
          </rPr>
          <t xml:space="preserve">
</t>
        </r>
        <r>
          <rPr>
            <sz val="9"/>
            <color rgb="FF000000"/>
            <rFont val="Tahoma"/>
            <family val="2"/>
          </rPr>
          <t>Please populate your prior year Final revised budget here - it will carry over to each quarter</t>
        </r>
      </text>
    </comment>
  </commentList>
</comments>
</file>

<file path=xl/sharedStrings.xml><?xml version="1.0" encoding="utf-8"?>
<sst xmlns="http://schemas.openxmlformats.org/spreadsheetml/2006/main" count="607" uniqueCount="164">
  <si>
    <t>Budget</t>
  </si>
  <si>
    <t>Actual</t>
  </si>
  <si>
    <t>% to Budget</t>
  </si>
  <si>
    <t>Revenue:</t>
  </si>
  <si>
    <t xml:space="preserve">   Per Pupil Revenue</t>
  </si>
  <si>
    <t xml:space="preserve">   Mill Levy/Override</t>
  </si>
  <si>
    <t xml:space="preserve">   Tuition </t>
  </si>
  <si>
    <t xml:space="preserve">   Rental/Lease</t>
  </si>
  <si>
    <t xml:space="preserve">   Contributions/Donations</t>
  </si>
  <si>
    <t xml:space="preserve">   Categorical Revenue</t>
  </si>
  <si>
    <t xml:space="preserve">   Other State Revenue</t>
  </si>
  <si>
    <t xml:space="preserve">   Cap Reserve Bond Revenue</t>
  </si>
  <si>
    <t xml:space="preserve">   Grants Local</t>
  </si>
  <si>
    <t xml:space="preserve">   Grants Federal</t>
  </si>
  <si>
    <t xml:space="preserve">   Miscellaneous Revenue</t>
  </si>
  <si>
    <t>Total Revenue</t>
  </si>
  <si>
    <t>Expenditures:</t>
  </si>
  <si>
    <t xml:space="preserve">   Salaries</t>
  </si>
  <si>
    <t xml:space="preserve">   Benefits</t>
  </si>
  <si>
    <t xml:space="preserve">   Property</t>
  </si>
  <si>
    <t xml:space="preserve">   Other Expenses </t>
  </si>
  <si>
    <t xml:space="preserve">   Other Uses of Funds</t>
  </si>
  <si>
    <t xml:space="preserve">   Grant Expense</t>
  </si>
  <si>
    <t xml:space="preserve">   Cap Reserve Expense</t>
  </si>
  <si>
    <t>Total Expenditures</t>
  </si>
  <si>
    <t>Schedule of Income and Expenditures - Budget to Actual - 3rd Quarter</t>
  </si>
  <si>
    <t>Other Sources</t>
  </si>
  <si>
    <t>Redemption of Principal</t>
  </si>
  <si>
    <t>Fund Transfer</t>
  </si>
  <si>
    <t>Food Services</t>
  </si>
  <si>
    <t>DCSD Charter School Financial Reporting Template</t>
  </si>
  <si>
    <t>Quarterly Financials Inputs</t>
  </si>
  <si>
    <t>Prior Year</t>
  </si>
  <si>
    <t>Current Year</t>
  </si>
  <si>
    <t>School Name</t>
  </si>
  <si>
    <t>Audited Actual</t>
  </si>
  <si>
    <t>Revised Budget</t>
  </si>
  <si>
    <t>Estimated Actual</t>
  </si>
  <si>
    <t>Adopted Budget or Proposed Budget</t>
  </si>
  <si>
    <t>Projected Budget 1</t>
  </si>
  <si>
    <t>Projected Budget 2</t>
  </si>
  <si>
    <t xml:space="preserve">Audited </t>
  </si>
  <si>
    <t>Projected</t>
  </si>
  <si>
    <t>Balance on Hand July 1</t>
  </si>
  <si>
    <t>Total Sources</t>
  </si>
  <si>
    <t>Balance on Hand June 30</t>
  </si>
  <si>
    <t>Fund Balance as a % of Revenue</t>
  </si>
  <si>
    <t xml:space="preserve">   Purchased Professional and Technical Services</t>
  </si>
  <si>
    <t xml:space="preserve">   Purchased Property Services</t>
  </si>
  <si>
    <t xml:space="preserve">   Other Purchased Services</t>
  </si>
  <si>
    <t xml:space="preserve">   Supplies</t>
  </si>
  <si>
    <t>0910</t>
  </si>
  <si>
    <t>0913</t>
  </si>
  <si>
    <t>Principal on Leases</t>
  </si>
  <si>
    <t>Transportation Fees</t>
  </si>
  <si>
    <t>Earnings on Investments</t>
  </si>
  <si>
    <t>Pupil Activities</t>
  </si>
  <si>
    <t>Community Service Activities</t>
  </si>
  <si>
    <t>Other Local Revenue</t>
  </si>
  <si>
    <t>Schedule of Income and Expenditures - Budget to Actual - 1st Quarter</t>
  </si>
  <si>
    <t>Schedule of Income and Expenditures - Budget to Actual - 2nd Quarter</t>
  </si>
  <si>
    <t>Schedule of Income and Expenditures - Budget to Actual - 4th Quarter</t>
  </si>
  <si>
    <t>For the Period Ending September 30</t>
  </si>
  <si>
    <t>For the Period Ending December 31</t>
  </si>
  <si>
    <t>For the Period Ending March 31</t>
  </si>
  <si>
    <t>For the Period Ending June 30</t>
  </si>
  <si>
    <t>Revised</t>
  </si>
  <si>
    <t xml:space="preserve">Estimated </t>
  </si>
  <si>
    <t>Adopted</t>
  </si>
  <si>
    <t>Budget Approvals Inputs - Proposed and Adopted</t>
  </si>
  <si>
    <t>Budget Approvals Inputs - Revised and Final Revised</t>
  </si>
  <si>
    <t>Estimated</t>
  </si>
  <si>
    <t xml:space="preserve">Adopted Budget  </t>
  </si>
  <si>
    <t>Revised Budget or Final Revised Budget</t>
  </si>
  <si>
    <t xml:space="preserve">Projected Budget  </t>
  </si>
  <si>
    <t>Proposed</t>
  </si>
  <si>
    <t>Final Revised</t>
  </si>
  <si>
    <t>REPORT</t>
  </si>
  <si>
    <t>YEAR TO INCLUDE</t>
  </si>
  <si>
    <t>DUE DATE</t>
  </si>
  <si>
    <t>Information Only (not presented)</t>
  </si>
  <si>
    <t>TABOR Reserve (must meet 3% minimum):</t>
  </si>
  <si>
    <t>FY Budget</t>
  </si>
  <si>
    <t>Q1 YTD Actual</t>
  </si>
  <si>
    <t>Q4 YTD Actual</t>
  </si>
  <si>
    <t>Q2 YTD Actual</t>
  </si>
  <si>
    <t>Q3 YTD Actual</t>
  </si>
  <si>
    <t>Notes:</t>
  </si>
  <si>
    <t>FY Budget - Fiscal Year Budget</t>
  </si>
  <si>
    <t>North Star Academy</t>
  </si>
  <si>
    <t>Challenge to Excellence Charter School</t>
  </si>
  <si>
    <t>STEM School Highlands Ranch</t>
  </si>
  <si>
    <t>Parker Performing Arts</t>
  </si>
  <si>
    <t>Ben Franklin Academy</t>
  </si>
  <si>
    <t>Renaissance Secondary School</t>
  </si>
  <si>
    <t>Skyview Academy</t>
  </si>
  <si>
    <t>Academy Charter School</t>
  </si>
  <si>
    <t>World Compass Academy</t>
  </si>
  <si>
    <t>American Academy</t>
  </si>
  <si>
    <t>Aspen View Academy</t>
  </si>
  <si>
    <t>HOPE Online Learning Academy</t>
  </si>
  <si>
    <t>Year End Projection</t>
  </si>
  <si>
    <t>Final revised</t>
  </si>
  <si>
    <t>DUE DATE:</t>
  </si>
  <si>
    <t xml:space="preserve">DCS Montessori </t>
  </si>
  <si>
    <t>Global Village Academy</t>
  </si>
  <si>
    <t>Leman Academy of Excellence</t>
  </si>
  <si>
    <t>Parker Core Knowledge</t>
  </si>
  <si>
    <t>Platte River Academy</t>
  </si>
  <si>
    <t>School Name (use drop down)</t>
  </si>
  <si>
    <t>2024-2025</t>
  </si>
  <si>
    <t>2025-2026</t>
  </si>
  <si>
    <t>2026-2027</t>
  </si>
  <si>
    <t>The PSFU office of CDE had a valuable training on the quarterly reporting and I enourage you to listen to the training, the link is here: https://vimeo.com/792354069</t>
  </si>
  <si>
    <t>There are several other trainings also available on the site:</t>
  </si>
  <si>
    <t>http://www.cde.state.co.us/cdefinance/upcomingschoolfinancetownhallsandtrainings</t>
  </si>
  <si>
    <t>Utilize the drop down to enter your school name in cell B6 name from CDE, will be displayed in BOE reports in order to populate individual budget tabs</t>
  </si>
  <si>
    <t>NOTES:</t>
  </si>
  <si>
    <t>When completing each tab of the template, make sure to complete all labeled columns.</t>
  </si>
  <si>
    <t>I dropped in the requirements from state statue on this page, to add some context around why this data is required by the district.</t>
  </si>
  <si>
    <t xml:space="preserve">I recommend that you use this same workbook template for the entire year. Complete each tab for the appropriate benchmark, but leave all tabs in the workbook. </t>
  </si>
  <si>
    <t xml:space="preserve">Submit the entire workbook for each benchmark - please do not move the tabs out - the formulas no longer work to populate information when pulled out of the workbook. </t>
  </si>
  <si>
    <t>FY 2024-2025</t>
  </si>
  <si>
    <t>Assets</t>
  </si>
  <si>
    <t>Cash and Investments</t>
  </si>
  <si>
    <t>Restricted Cash and Investments</t>
  </si>
  <si>
    <t>Accounts Receivable</t>
  </si>
  <si>
    <t>Prepaid Expenditures</t>
  </si>
  <si>
    <t>Total Assets</t>
  </si>
  <si>
    <t>Accounts Payable</t>
  </si>
  <si>
    <t>Accrued Salaries and Benefits</t>
  </si>
  <si>
    <t>Unearned Revenues</t>
  </si>
  <si>
    <t>Total Liabilities</t>
  </si>
  <si>
    <t>Liabilities</t>
  </si>
  <si>
    <t>Fund Balance</t>
  </si>
  <si>
    <t>Nonspendable</t>
  </si>
  <si>
    <t>Restricted for Emergencies</t>
  </si>
  <si>
    <t>Debt Service</t>
  </si>
  <si>
    <t>Unrestricted, Unassigned</t>
  </si>
  <si>
    <t>Total Fund Balance</t>
  </si>
  <si>
    <t>Total Liabilities and Fund Balance</t>
  </si>
  <si>
    <t>Q1 Actual</t>
  </si>
  <si>
    <t>Asset Sufficiency Ratio (ASR )</t>
  </si>
  <si>
    <t>Operating Reserve Ratio (ORR)</t>
  </si>
  <si>
    <t>Operating Margin Ratio (OMR)</t>
  </si>
  <si>
    <t>Change in Fund Balance (CFBR)</t>
  </si>
  <si>
    <t>Net Income</t>
  </si>
  <si>
    <t>Q2 Actual</t>
  </si>
  <si>
    <t>Q4 Actual</t>
  </si>
  <si>
    <t>Q3 Actual</t>
  </si>
  <si>
    <t>2027-2028</t>
  </si>
  <si>
    <t>Assigned</t>
  </si>
  <si>
    <t>This workbook has formulas that pull from other tabs and should reduce the amount of data entry you must do for each submission. You can overwrite these formulas as needed.</t>
  </si>
  <si>
    <t>Ending Fund balance</t>
  </si>
  <si>
    <t xml:space="preserve">This ratio is most similar to the Debt to Asset ratio from the level 1 Near-term financial health NACSA book and similar to the Current Ratio. </t>
  </si>
  <si>
    <t>This ratio is most similar to the Unrestricted days cash from the level 1 Near-term health indicator in the NACSA book</t>
  </si>
  <si>
    <t>FY 2025-2026</t>
  </si>
  <si>
    <t>2028-2029</t>
  </si>
  <si>
    <t>This ratio is similar to the Total Margin in the level 1 Long-term health in the NACSA book</t>
  </si>
  <si>
    <t>USE THIS TAB FOR CURRENT YEAR REVISED BUDGET DUE January 13, 2026</t>
  </si>
  <si>
    <t>USE THIS TAB FOR NEXT YEAR'S PROPOSED BUDGET IN THE SPRING
DUE DATE: APRIL 28, 2026</t>
  </si>
  <si>
    <t>USE THIS TAB FOR CURRENT YEAR FINAL REVISED BUDGET DUE MAY 26, 2026</t>
  </si>
  <si>
    <t>USE THIS TAB FOR NEXT YEAR'S ADOPTED BUDGET IN THE SPRING
DUE DATE: MAY 26, 2026</t>
  </si>
  <si>
    <t>Tabor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</si>
</sst>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00"/>
    <numFmt numFmtId="165" formatCode="&quot;$&quot;#,##0"/>
    <numFmt numFmtId="166" formatCode="_(&quot;$&quot;* #,##0_);_(&quot;$&quot;* \(#,##0\);_(&quot;$&quot;* &quot;-&quot;??_);_(@_)"/>
    <numFmt numFmtId="167" formatCode="_(* #,##0_);_(* \(#,##0\);_(* &quot;-&quot;??_);_(@_)"/>
    <numFmt numFmtId="168" formatCode="0_);[Red]\(0\)"/>
    <numFmt numFmtId="169" formatCode="[$-409]mmmm\ d\,\ yyyy;@"/>
  </numFmts>
  <fonts count="28">
    <font>
      <sz val="11"/>
      <color theme="1"/>
      <name val="Calibri"/>
      <family val="2"/>
      <scheme val="minor"/>
    </font>
    <font>
      <sz val="11"/>
      <color theme="1"/>
      <name val="Calibri"/>
      <family val="2"/>
      <scheme val="minor"/>
    </font>
    <font>
      <sz val="10"/>
      <name val="Arial"/>
      <family val="2"/>
    </font>
    <font>
      <b/>
      <sz val="11"/>
      <color theme="1"/>
      <name val="Myriad Pro"/>
      <family val="2"/>
    </font>
    <font>
      <sz val="11"/>
      <color theme="1"/>
      <name val="Myriad Pro"/>
      <family val="2"/>
    </font>
    <font>
      <i/>
      <sz val="11"/>
      <color theme="1"/>
      <name val="Myriad Pro"/>
      <family val="2"/>
    </font>
    <font>
      <u/>
      <sz val="11"/>
      <color theme="1"/>
      <name val="Myriad Pro"/>
      <family val="2"/>
    </font>
    <font>
      <b/>
      <sz val="11"/>
      <color rgb="FFFF0000"/>
      <name val="Myriad Pro"/>
      <family val="2"/>
    </font>
    <font>
      <b/>
      <sz val="10"/>
      <name val="Myriad Pro"/>
      <family val="2"/>
    </font>
    <font>
      <sz val="10"/>
      <name val="Myriad Pro"/>
      <family val="2"/>
    </font>
    <font>
      <b/>
      <u/>
      <sz val="10"/>
      <name val="Myriad Pro"/>
      <family val="2"/>
    </font>
    <font>
      <sz val="10"/>
      <color theme="1"/>
      <name val="Myriad Pro"/>
      <family val="2"/>
    </font>
    <font>
      <b/>
      <sz val="10"/>
      <color rgb="FFFF0000"/>
      <name val="Myriad Pro"/>
      <family val="2"/>
    </font>
    <font>
      <b/>
      <sz val="10"/>
      <color theme="1"/>
      <name val="Myriad Pro"/>
      <family val="2"/>
    </font>
    <font>
      <i/>
      <sz val="10"/>
      <name val="Myriad Pro"/>
      <family val="2"/>
    </font>
    <font>
      <u/>
      <sz val="10"/>
      <color theme="1"/>
      <name val="Myriad Pro"/>
      <family val="2"/>
    </font>
    <font>
      <b/>
      <sz val="11"/>
      <color theme="1"/>
      <name val="Myriad Pro"/>
    </font>
    <font>
      <b/>
      <sz val="10"/>
      <color rgb="FFFF0000"/>
      <name val="Myriad Pro"/>
    </font>
    <font>
      <i/>
      <sz val="10"/>
      <color theme="1"/>
      <name val="Myriad Pro"/>
    </font>
    <font>
      <i/>
      <u/>
      <sz val="10"/>
      <color theme="1"/>
      <name val="Myriad Pro"/>
    </font>
    <font>
      <sz val="14"/>
      <color theme="1"/>
      <name val="Myriad Pro"/>
      <family val="2"/>
    </font>
    <font>
      <sz val="12"/>
      <name val="Myriad Pro"/>
      <family val="2"/>
    </font>
    <font>
      <sz val="12"/>
      <color theme="1"/>
      <name val="Calibri"/>
      <family val="2"/>
      <scheme val="minor"/>
    </font>
    <font>
      <sz val="16"/>
      <color theme="1"/>
      <name val="Myriad Pro"/>
      <family val="2"/>
    </font>
    <font>
      <b/>
      <sz val="16"/>
      <color theme="1"/>
      <name val="Calibri"/>
      <family val="2"/>
      <scheme val="minor"/>
    </font>
    <font>
      <u/>
      <sz val="11"/>
      <color theme="10"/>
      <name val="Calibri"/>
      <family val="2"/>
      <scheme val="minor"/>
    </font>
    <font>
      <b/>
      <sz val="9"/>
      <color rgb="FF000000"/>
      <name val="Tahoma"/>
      <family val="2"/>
    </font>
    <font>
      <sz val="9"/>
      <color rgb="FF000000"/>
      <name val="Tahoma"/>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5" fillId="0" borderId="0" applyNumberFormat="0" applyFill="0" applyBorder="0" applyAlignment="0" applyProtection="0"/>
  </cellStyleXfs>
  <cellXfs count="105">
    <xf numFmtId="0" fontId="0" fillId="0" borderId="0" xfId="0"/>
    <xf numFmtId="0" fontId="4" fillId="0" borderId="0" xfId="0" applyFont="1"/>
    <xf numFmtId="0" fontId="6" fillId="0" borderId="0" xfId="0" applyFont="1"/>
    <xf numFmtId="0" fontId="4" fillId="0" borderId="4" xfId="0" applyFont="1" applyBorder="1"/>
    <xf numFmtId="0" fontId="4" fillId="0" borderId="4" xfId="0" applyFont="1" applyBorder="1" applyAlignment="1">
      <alignment horizontal="left"/>
    </xf>
    <xf numFmtId="0" fontId="4" fillId="0" borderId="5" xfId="0" applyFont="1" applyBorder="1" applyAlignment="1">
      <alignment horizontal="left"/>
    </xf>
    <xf numFmtId="0" fontId="4" fillId="0" borderId="3" xfId="0" applyFont="1" applyBorder="1"/>
    <xf numFmtId="0" fontId="4" fillId="0" borderId="5" xfId="0" applyFont="1" applyBorder="1"/>
    <xf numFmtId="0" fontId="8" fillId="0" borderId="0" xfId="4" applyFont="1" applyAlignment="1">
      <alignment horizontal="center"/>
    </xf>
    <xf numFmtId="0" fontId="8" fillId="0" borderId="0" xfId="4" applyFont="1"/>
    <xf numFmtId="3" fontId="8" fillId="0" borderId="0" xfId="4" applyNumberFormat="1" applyFont="1" applyAlignment="1">
      <alignment horizontal="center"/>
    </xf>
    <xf numFmtId="10" fontId="8" fillId="0" borderId="0" xfId="4" applyNumberFormat="1" applyFont="1" applyAlignment="1">
      <alignment horizontal="center"/>
    </xf>
    <xf numFmtId="3" fontId="8" fillId="0" borderId="0" xfId="0" applyNumberFormat="1" applyFont="1" applyAlignment="1">
      <alignment horizontal="center"/>
    </xf>
    <xf numFmtId="10" fontId="8" fillId="0" borderId="0" xfId="0" applyNumberFormat="1" applyFont="1" applyAlignment="1">
      <alignment horizontal="center"/>
    </xf>
    <xf numFmtId="0" fontId="9" fillId="0" borderId="0" xfId="4" applyFont="1"/>
    <xf numFmtId="0" fontId="10" fillId="0" borderId="0" xfId="4" applyFont="1"/>
    <xf numFmtId="3" fontId="9" fillId="0" borderId="0" xfId="4" applyNumberFormat="1" applyFont="1"/>
    <xf numFmtId="10" fontId="9" fillId="0" borderId="0" xfId="4" applyNumberFormat="1" applyFont="1"/>
    <xf numFmtId="3" fontId="9" fillId="0" borderId="0" xfId="0" applyNumberFormat="1" applyFont="1"/>
    <xf numFmtId="10" fontId="9" fillId="0" borderId="0" xfId="0" applyNumberFormat="1" applyFont="1"/>
    <xf numFmtId="164" fontId="9" fillId="0" borderId="0" xfId="4" applyNumberFormat="1" applyFont="1"/>
    <xf numFmtId="165" fontId="9" fillId="0" borderId="0" xfId="4" applyNumberFormat="1" applyFont="1"/>
    <xf numFmtId="166" fontId="9" fillId="0" borderId="0" xfId="2" applyNumberFormat="1" applyFont="1" applyBorder="1" applyProtection="1">
      <protection locked="0"/>
    </xf>
    <xf numFmtId="10" fontId="9" fillId="0" borderId="0" xfId="4" applyNumberFormat="1" applyFont="1" applyAlignment="1">
      <alignment horizontal="right"/>
    </xf>
    <xf numFmtId="167" fontId="9" fillId="0" borderId="0" xfId="1" applyNumberFormat="1" applyFont="1" applyProtection="1">
      <protection locked="0"/>
    </xf>
    <xf numFmtId="0" fontId="9" fillId="0" borderId="0" xfId="4" applyFont="1" applyAlignment="1">
      <alignment horizontal="left" indent="1"/>
    </xf>
    <xf numFmtId="167" fontId="9" fillId="0" borderId="0" xfId="1" applyNumberFormat="1" applyFont="1" applyBorder="1" applyProtection="1">
      <protection locked="0"/>
    </xf>
    <xf numFmtId="0" fontId="9" fillId="0" borderId="0" xfId="4" applyFont="1" applyAlignment="1">
      <alignment horizontal="left"/>
    </xf>
    <xf numFmtId="167" fontId="9" fillId="0" borderId="1" xfId="1" applyNumberFormat="1" applyFont="1" applyBorder="1" applyProtection="1">
      <protection locked="0"/>
    </xf>
    <xf numFmtId="164" fontId="8" fillId="0" borderId="0" xfId="4" applyNumberFormat="1" applyFont="1"/>
    <xf numFmtId="10" fontId="8" fillId="0" borderId="8" xfId="4" applyNumberFormat="1" applyFont="1" applyBorder="1" applyAlignment="1">
      <alignment horizontal="right"/>
    </xf>
    <xf numFmtId="3" fontId="8" fillId="0" borderId="0" xfId="4" applyNumberFormat="1" applyFont="1"/>
    <xf numFmtId="38" fontId="9" fillId="0" borderId="0" xfId="4" applyNumberFormat="1" applyFont="1"/>
    <xf numFmtId="38" fontId="9" fillId="0" borderId="0" xfId="0" applyNumberFormat="1" applyFont="1"/>
    <xf numFmtId="168" fontId="9" fillId="0" borderId="0" xfId="4" applyNumberFormat="1" applyFont="1"/>
    <xf numFmtId="168" fontId="9" fillId="0" borderId="0" xfId="0" applyNumberFormat="1" applyFont="1"/>
    <xf numFmtId="0" fontId="9" fillId="0" borderId="0" xfId="4" quotePrefix="1" applyFont="1" applyAlignment="1">
      <alignment horizontal="right"/>
    </xf>
    <xf numFmtId="0" fontId="11" fillId="0" borderId="0" xfId="0" applyFont="1"/>
    <xf numFmtId="0" fontId="8" fillId="0" borderId="0" xfId="0" applyFont="1" applyAlignment="1">
      <alignment horizontal="center"/>
    </xf>
    <xf numFmtId="0" fontId="13" fillId="0" borderId="0" xfId="0" applyFont="1"/>
    <xf numFmtId="0" fontId="9" fillId="0" borderId="0" xfId="0" applyFont="1"/>
    <xf numFmtId="9" fontId="9" fillId="0" borderId="0" xfId="0" applyNumberFormat="1" applyFont="1"/>
    <xf numFmtId="9" fontId="8" fillId="0" borderId="0" xfId="0" applyNumberFormat="1" applyFont="1"/>
    <xf numFmtId="37" fontId="9" fillId="0" borderId="0" xfId="0" applyNumberFormat="1" applyFont="1"/>
    <xf numFmtId="166" fontId="9" fillId="0" borderId="0" xfId="0" applyNumberFormat="1" applyFont="1"/>
    <xf numFmtId="166" fontId="9" fillId="0" borderId="0" xfId="0" applyNumberFormat="1" applyFont="1" applyAlignment="1">
      <alignment horizontal="center"/>
    </xf>
    <xf numFmtId="9" fontId="14" fillId="0" borderId="0" xfId="0" applyNumberFormat="1" applyFont="1"/>
    <xf numFmtId="10" fontId="9" fillId="0" borderId="0" xfId="3" applyNumberFormat="1" applyFont="1" applyFill="1"/>
    <xf numFmtId="0" fontId="13" fillId="0" borderId="0" xfId="0" applyFont="1" applyAlignment="1">
      <alignment horizontal="center"/>
    </xf>
    <xf numFmtId="166" fontId="11" fillId="0" borderId="0" xfId="2" applyNumberFormat="1" applyFont="1"/>
    <xf numFmtId="0" fontId="15" fillId="0" borderId="0" xfId="0" applyFont="1"/>
    <xf numFmtId="167" fontId="11" fillId="0" borderId="0" xfId="1" applyNumberFormat="1" applyFont="1"/>
    <xf numFmtId="166" fontId="11" fillId="0" borderId="8" xfId="2" applyNumberFormat="1" applyFont="1" applyBorder="1"/>
    <xf numFmtId="166" fontId="11" fillId="0" borderId="6" xfId="2" applyNumberFormat="1" applyFont="1" applyBorder="1"/>
    <xf numFmtId="166" fontId="11" fillId="0" borderId="7" xfId="2" applyNumberFormat="1" applyFont="1" applyBorder="1"/>
    <xf numFmtId="9" fontId="11" fillId="0" borderId="0" xfId="3" applyFont="1"/>
    <xf numFmtId="167" fontId="11" fillId="0" borderId="0" xfId="1" applyNumberFormat="1" applyFont="1" applyProtection="1">
      <protection locked="0"/>
    </xf>
    <xf numFmtId="166" fontId="11" fillId="0" borderId="0" xfId="2" applyNumberFormat="1" applyFont="1" applyProtection="1">
      <protection locked="0"/>
    </xf>
    <xf numFmtId="0" fontId="12" fillId="0" borderId="0" xfId="4" applyFont="1" applyAlignment="1">
      <alignment wrapText="1"/>
    </xf>
    <xf numFmtId="0" fontId="16" fillId="0" borderId="0" xfId="0" applyFont="1"/>
    <xf numFmtId="0" fontId="17" fillId="0" borderId="0" xfId="0" applyFont="1"/>
    <xf numFmtId="0" fontId="18" fillId="0" borderId="0" xfId="0" applyFont="1"/>
    <xf numFmtId="166" fontId="18" fillId="0" borderId="0" xfId="2" applyNumberFormat="1" applyFont="1"/>
    <xf numFmtId="9" fontId="18" fillId="0" borderId="0" xfId="3" applyFont="1"/>
    <xf numFmtId="0" fontId="19" fillId="0" borderId="0" xfId="0" applyFont="1"/>
    <xf numFmtId="14" fontId="4" fillId="4" borderId="0" xfId="0" quotePrefix="1" applyNumberFormat="1" applyFont="1" applyFill="1" applyAlignment="1">
      <alignment horizontal="left"/>
    </xf>
    <xf numFmtId="10" fontId="8" fillId="0" borderId="0" xfId="4" applyNumberFormat="1" applyFont="1" applyAlignment="1">
      <alignment horizontal="right"/>
    </xf>
    <xf numFmtId="3" fontId="8" fillId="0" borderId="0" xfId="4" applyNumberFormat="1" applyFont="1" applyAlignment="1">
      <alignment horizontal="center" wrapText="1"/>
    </xf>
    <xf numFmtId="0" fontId="8" fillId="0" borderId="0" xfId="4" applyFont="1" applyAlignment="1">
      <alignment horizontal="center" wrapText="1"/>
    </xf>
    <xf numFmtId="0" fontId="8" fillId="0" borderId="0" xfId="4" applyFont="1" applyAlignment="1">
      <alignment wrapText="1"/>
    </xf>
    <xf numFmtId="10" fontId="8" fillId="0" borderId="0" xfId="4" applyNumberFormat="1" applyFont="1" applyAlignment="1">
      <alignment horizontal="center" wrapText="1"/>
    </xf>
    <xf numFmtId="3" fontId="8" fillId="0" borderId="0" xfId="0" applyNumberFormat="1" applyFont="1" applyAlignment="1">
      <alignment horizontal="center" wrapText="1"/>
    </xf>
    <xf numFmtId="10" fontId="8" fillId="0" borderId="0" xfId="0" applyNumberFormat="1" applyFont="1" applyAlignment="1">
      <alignment horizontal="center" wrapText="1"/>
    </xf>
    <xf numFmtId="0" fontId="11" fillId="0" borderId="0" xfId="0" applyFont="1" applyAlignment="1">
      <alignment wrapText="1"/>
    </xf>
    <xf numFmtId="0" fontId="12" fillId="0" borderId="0" xfId="0" applyFont="1" applyAlignment="1">
      <alignment horizontal="center" wrapText="1"/>
    </xf>
    <xf numFmtId="14" fontId="4" fillId="0" borderId="0" xfId="0" applyNumberFormat="1" applyFont="1"/>
    <xf numFmtId="0" fontId="7" fillId="0" borderId="0" xfId="4" applyFont="1"/>
    <xf numFmtId="169" fontId="17" fillId="0" borderId="0" xfId="0" applyNumberFormat="1" applyFont="1" applyAlignment="1">
      <alignment horizontal="center"/>
    </xf>
    <xf numFmtId="0" fontId="20" fillId="0" borderId="0" xfId="0" applyFont="1"/>
    <xf numFmtId="166" fontId="8" fillId="0" borderId="8" xfId="2" applyNumberFormat="1" applyFont="1" applyBorder="1"/>
    <xf numFmtId="166" fontId="8" fillId="0" borderId="0" xfId="2" applyNumberFormat="1" applyFont="1" applyBorder="1"/>
    <xf numFmtId="0" fontId="21" fillId="0" borderId="0" xfId="0" applyFont="1"/>
    <xf numFmtId="0" fontId="22" fillId="0" borderId="0" xfId="0" applyFont="1"/>
    <xf numFmtId="0" fontId="23" fillId="3" borderId="2" xfId="0" applyFont="1" applyFill="1" applyBorder="1" applyProtection="1">
      <protection locked="0"/>
    </xf>
    <xf numFmtId="0" fontId="24" fillId="0" borderId="0" xfId="0" applyFont="1"/>
    <xf numFmtId="0" fontId="11" fillId="5" borderId="0" xfId="0" applyFont="1" applyFill="1"/>
    <xf numFmtId="3" fontId="8" fillId="5" borderId="0" xfId="4" applyNumberFormat="1" applyFont="1" applyFill="1" applyAlignment="1">
      <alignment horizontal="center" wrapText="1"/>
    </xf>
    <xf numFmtId="0" fontId="10" fillId="5" borderId="0" xfId="4" applyFont="1" applyFill="1"/>
    <xf numFmtId="0" fontId="8" fillId="5" borderId="0" xfId="4" applyFont="1" applyFill="1"/>
    <xf numFmtId="166" fontId="11" fillId="5" borderId="8" xfId="2" applyNumberFormat="1" applyFont="1" applyFill="1" applyBorder="1"/>
    <xf numFmtId="166" fontId="11" fillId="5" borderId="2" xfId="2" applyNumberFormat="1" applyFont="1" applyFill="1" applyBorder="1"/>
    <xf numFmtId="0" fontId="11" fillId="6" borderId="0" xfId="0" applyFont="1" applyFill="1"/>
    <xf numFmtId="166" fontId="11" fillId="6" borderId="7" xfId="2" applyNumberFormat="1" applyFont="1" applyFill="1" applyBorder="1"/>
    <xf numFmtId="0" fontId="25" fillId="0" borderId="0" xfId="6"/>
    <xf numFmtId="167" fontId="11" fillId="5" borderId="0" xfId="1" applyNumberFormat="1" applyFont="1" applyFill="1"/>
    <xf numFmtId="0" fontId="7" fillId="0" borderId="0" xfId="4" applyFont="1" applyAlignment="1">
      <alignment horizontal="center" wrapText="1"/>
    </xf>
    <xf numFmtId="0" fontId="8" fillId="0" borderId="0" xfId="4" applyFont="1" applyAlignment="1" applyProtection="1">
      <alignment horizontal="center"/>
      <protection locked="0"/>
    </xf>
    <xf numFmtId="0" fontId="3" fillId="0" borderId="0" xfId="0" applyFont="1" applyAlignment="1">
      <alignment horizontal="center"/>
    </xf>
    <xf numFmtId="0" fontId="5" fillId="3" borderId="0" xfId="0" applyFont="1" applyFill="1" applyAlignment="1">
      <alignment horizontal="center" wrapText="1"/>
    </xf>
    <xf numFmtId="3" fontId="8" fillId="2" borderId="0" xfId="4" applyNumberFormat="1" applyFont="1" applyFill="1" applyAlignment="1">
      <alignment horizontal="center"/>
    </xf>
    <xf numFmtId="0" fontId="8" fillId="0" borderId="0" xfId="0" applyFont="1" applyAlignment="1">
      <alignment horizontal="center"/>
    </xf>
    <xf numFmtId="3" fontId="8" fillId="0" borderId="0" xfId="4" applyNumberFormat="1" applyFont="1" applyAlignment="1">
      <alignment horizontal="center"/>
    </xf>
    <xf numFmtId="3" fontId="8" fillId="2" borderId="0" xfId="0" applyNumberFormat="1" applyFont="1" applyFill="1" applyAlignment="1">
      <alignment horizontal="center"/>
    </xf>
    <xf numFmtId="0" fontId="12" fillId="0" borderId="0" xfId="0" applyFont="1" applyAlignment="1">
      <alignment horizontal="center" wrapText="1"/>
    </xf>
    <xf numFmtId="0" fontId="8" fillId="0" borderId="0" xfId="0" quotePrefix="1" applyFont="1" applyAlignment="1">
      <alignment horizontal="center"/>
    </xf>
  </cellXfs>
  <cellStyles count="7">
    <cellStyle name="Comma" xfId="1" builtinId="3"/>
    <cellStyle name="Currency" xfId="2" builtinId="4"/>
    <cellStyle name="Hyperlink" xfId="6" builtinId="8"/>
    <cellStyle name="Normal" xfId="0" builtinId="0"/>
    <cellStyle name="Normal 2" xfId="4" xr:uid="{00000000-0005-0000-0000-000003000000}"/>
    <cellStyle name="Normal 3" xfId="5" xr:uid="{A7E89A46-21E0-4706-A825-604E5901D55C}"/>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333374</xdr:colOff>
      <xdr:row>6</xdr:row>
      <xdr:rowOff>83343</xdr:rowOff>
    </xdr:from>
    <xdr:to>
      <xdr:col>6</xdr:col>
      <xdr:colOff>5286375</xdr:colOff>
      <xdr:row>29</xdr:row>
      <xdr:rowOff>107156</xdr:rowOff>
    </xdr:to>
    <xdr:sp macro="" textlink="">
      <xdr:nvSpPr>
        <xdr:cNvPr id="2" name="TextBox 1">
          <a:extLst>
            <a:ext uri="{FF2B5EF4-FFF2-40B4-BE49-F238E27FC236}">
              <a16:creationId xmlns:a16="http://schemas.microsoft.com/office/drawing/2014/main" id="{14B62E21-885D-06CB-FBBC-280D901D13C3}"/>
            </a:ext>
          </a:extLst>
        </xdr:cNvPr>
        <xdr:cNvSpPr txBox="1"/>
      </xdr:nvSpPr>
      <xdr:spPr>
        <a:xfrm>
          <a:off x="9620249" y="1250156"/>
          <a:ext cx="5560220" cy="4167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chemeClr val="dk1"/>
              </a:solidFill>
              <a:effectLst/>
              <a:latin typeface="+mn-lt"/>
              <a:ea typeface="+mn-ea"/>
              <a:cs typeface="+mn-cs"/>
            </a:rPr>
            <a:t>This financial reporting template is set up to meet CRS requirements as follows:</a:t>
          </a:r>
          <a:r>
            <a:rPr lang="en-US" sz="1200"/>
            <a:t> </a:t>
          </a:r>
          <a:r>
            <a:rPr lang="en-US" sz="1200" b="1" i="0" u="none" strike="noStrike">
              <a:solidFill>
                <a:schemeClr val="dk1"/>
              </a:solidFill>
              <a:effectLst/>
              <a:latin typeface="+mn-lt"/>
              <a:ea typeface="+mn-ea"/>
              <a:cs typeface="+mn-cs"/>
            </a:rPr>
            <a:t>CRS 22-45-102 (b)</a:t>
          </a:r>
          <a:r>
            <a:rPr lang="en-US" sz="1200"/>
            <a:t> </a:t>
          </a:r>
        </a:p>
        <a:p>
          <a:r>
            <a:rPr lang="en-US" sz="1200" b="0" i="0" u="none" strike="noStrike">
              <a:solidFill>
                <a:schemeClr val="dk1"/>
              </a:solidFill>
              <a:effectLst/>
              <a:latin typeface="+mn-lt"/>
              <a:ea typeface="+mn-ea"/>
              <a:cs typeface="+mn-cs"/>
            </a:rPr>
            <a:t>(b) The board of education of each school district shall review the financial condition of said school district at least quarterly during the fiscal year.  The board shall require the secretary, treasurer, or any employee who has duties which relate to the fiscal affairs of said school district to submit a financial report covering the fiscal actions involving the general fund, and other funds that the board may request, at least quarterly.  </a:t>
          </a:r>
        </a:p>
        <a:p>
          <a:r>
            <a:rPr lang="en-US" sz="1200" b="0" i="0" u="none" strike="noStrike">
              <a:solidFill>
                <a:schemeClr val="dk1"/>
              </a:solidFill>
              <a:effectLst/>
              <a:latin typeface="+mn-lt"/>
              <a:ea typeface="+mn-ea"/>
              <a:cs typeface="+mn-cs"/>
            </a:rPr>
            <a:t>At a minimum, the report shall include:</a:t>
          </a:r>
          <a:r>
            <a:rPr lang="en-US" sz="1200"/>
            <a:t> </a:t>
          </a:r>
        </a:p>
        <a:p>
          <a:r>
            <a:rPr lang="en-US" sz="1200" b="0" i="0" u="none" strike="noStrike">
              <a:solidFill>
                <a:schemeClr val="dk1"/>
              </a:solidFill>
              <a:effectLst/>
              <a:latin typeface="+mn-lt"/>
              <a:ea typeface="+mn-ea"/>
              <a:cs typeface="+mn-cs"/>
            </a:rPr>
            <a:t>(I) The actual amounts spent and received as of the date of the report from each of the several funds budgeted by the district for the fiscal year, expressed as dollar amounts and as percentages of the annual budget;</a:t>
          </a:r>
          <a:r>
            <a:rPr lang="en-US" sz="1200"/>
            <a:t> </a:t>
          </a:r>
        </a:p>
        <a:p>
          <a:r>
            <a:rPr lang="en-US" sz="1200" b="0" i="0" u="none" strike="noStrike">
              <a:solidFill>
                <a:schemeClr val="dk1"/>
              </a:solidFill>
              <a:effectLst/>
              <a:latin typeface="+mn-lt"/>
              <a:ea typeface="+mn-ea"/>
              <a:cs typeface="+mn-cs"/>
            </a:rPr>
            <a:t>(II) The actual amounts spent and received for each fund for the same period in the preceding fiscal year, expressed as dollar amounts and as percentages of the annual budget;</a:t>
          </a:r>
          <a:r>
            <a:rPr lang="en-US" sz="1200"/>
            <a:t> </a:t>
          </a:r>
        </a:p>
        <a:p>
          <a:r>
            <a:rPr lang="en-US" sz="1200" b="0" i="0" u="none" strike="noStrike">
              <a:solidFill>
                <a:schemeClr val="dk1"/>
              </a:solidFill>
              <a:effectLst/>
              <a:latin typeface="+mn-lt"/>
              <a:ea typeface="+mn-ea"/>
              <a:cs typeface="+mn-cs"/>
            </a:rPr>
            <a:t>(III) The expected year-end fund balances, expressed as dollar amounts and as percentages of the annual budget;  and</a:t>
          </a:r>
          <a:r>
            <a:rPr lang="en-US" sz="1200"/>
            <a:t> </a:t>
          </a:r>
        </a:p>
        <a:p>
          <a:r>
            <a:rPr lang="en-US" sz="1200" b="0" i="0" u="none" strike="noStrike">
              <a:solidFill>
                <a:schemeClr val="dk1"/>
              </a:solidFill>
              <a:effectLst/>
              <a:latin typeface="+mn-lt"/>
              <a:ea typeface="+mn-ea"/>
              <a:cs typeface="+mn-cs"/>
            </a:rPr>
            <a:t>(IV) A comparison of the expected year-end fund balances with the amount budgeted for that fiscal year.</a:t>
          </a:r>
          <a:r>
            <a:rPr lang="en-US" sz="1200"/>
            <a:t> (</a:t>
          </a:r>
          <a:r>
            <a:rPr lang="en-US" sz="1200" b="0" i="1" u="none" strike="noStrike">
              <a:solidFill>
                <a:schemeClr val="dk1"/>
              </a:solidFill>
              <a:effectLst/>
              <a:latin typeface="+mn-lt"/>
              <a:ea typeface="+mn-ea"/>
              <a:cs typeface="+mn-cs"/>
            </a:rPr>
            <a:t>We do not currently require this for Charter Schools</a:t>
          </a:r>
          <a:r>
            <a:rPr lang="en-US" sz="1200" b="0" i="0" u="none" strike="noStrike">
              <a:solidFill>
                <a:schemeClr val="dk1"/>
              </a:solidFill>
              <a:effectLst/>
              <a:latin typeface="+mn-lt"/>
              <a:ea typeface="+mn-ea"/>
              <a:cs typeface="+mn-cs"/>
            </a:rPr>
            <a:t>).</a:t>
          </a: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de.state.co.us/cdefinance/upcomingschoolfinancetownhallsandtraining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showGridLines="0" zoomScale="80" zoomScaleNormal="80" zoomScaleSheetLayoutView="100" workbookViewId="0">
      <pane ySplit="6" topLeftCell="A7" activePane="bottomLeft" state="frozen"/>
      <selection pane="bottomLeft" activeCell="B6" sqref="B6"/>
    </sheetView>
  </sheetViews>
  <sheetFormatPr defaultColWidth="9.140625" defaultRowHeight="14.25"/>
  <cols>
    <col min="1" max="1" width="58.140625" style="1" customWidth="1"/>
    <col min="2" max="2" width="45.85546875" style="1" customWidth="1"/>
    <col min="3" max="3" width="12.28515625" style="1" bestFit="1" customWidth="1"/>
    <col min="4" max="4" width="13.7109375" style="1" bestFit="1" customWidth="1"/>
    <col min="5" max="6" width="9.140625" style="1"/>
    <col min="7" max="7" width="106.85546875" style="1" customWidth="1"/>
    <col min="8" max="8" width="59" style="1" customWidth="1"/>
    <col min="9" max="16384" width="9.140625" style="1"/>
  </cols>
  <sheetData>
    <row r="1" spans="1:3" ht="15">
      <c r="A1" s="97" t="s">
        <v>30</v>
      </c>
      <c r="B1" s="97"/>
    </row>
    <row r="3" spans="1:3">
      <c r="A3" s="98" t="s">
        <v>116</v>
      </c>
      <c r="B3" s="98"/>
    </row>
    <row r="4" spans="1:3">
      <c r="A4" s="98"/>
      <c r="B4" s="98"/>
    </row>
    <row r="6" spans="1:3" ht="20.25">
      <c r="A6" s="78" t="s">
        <v>109</v>
      </c>
      <c r="B6" s="83" t="s">
        <v>106</v>
      </c>
    </row>
    <row r="8" spans="1:3" s="59" customFormat="1" ht="15">
      <c r="A8" s="59" t="s">
        <v>77</v>
      </c>
      <c r="B8" s="59" t="s">
        <v>78</v>
      </c>
      <c r="C8" s="59" t="s">
        <v>79</v>
      </c>
    </row>
    <row r="9" spans="1:3">
      <c r="A9" s="2" t="s">
        <v>31</v>
      </c>
    </row>
    <row r="10" spans="1:3">
      <c r="A10" s="1" t="s">
        <v>32</v>
      </c>
      <c r="B10" s="6" t="s">
        <v>122</v>
      </c>
    </row>
    <row r="11" spans="1:3">
      <c r="A11" s="1" t="s">
        <v>33</v>
      </c>
      <c r="B11" s="3" t="s">
        <v>156</v>
      </c>
    </row>
    <row r="12" spans="1:3">
      <c r="A12" s="1" t="s">
        <v>62</v>
      </c>
      <c r="B12" s="4">
        <v>2025</v>
      </c>
      <c r="C12" s="65">
        <v>45958</v>
      </c>
    </row>
    <row r="13" spans="1:3">
      <c r="A13" s="1" t="s">
        <v>63</v>
      </c>
      <c r="B13" s="4">
        <v>2025</v>
      </c>
      <c r="C13" s="65">
        <v>46070</v>
      </c>
    </row>
    <row r="14" spans="1:3">
      <c r="A14" s="1" t="s">
        <v>64</v>
      </c>
      <c r="B14" s="4">
        <v>2026</v>
      </c>
      <c r="C14" s="65">
        <v>46168</v>
      </c>
    </row>
    <row r="15" spans="1:3">
      <c r="A15" s="1" t="s">
        <v>65</v>
      </c>
      <c r="B15" s="5">
        <v>2026</v>
      </c>
      <c r="C15" s="65">
        <v>46260</v>
      </c>
    </row>
    <row r="17" spans="1:7">
      <c r="A17" s="2" t="s">
        <v>69</v>
      </c>
      <c r="C17" s="1" t="s">
        <v>75</v>
      </c>
      <c r="D17" s="1" t="s">
        <v>68</v>
      </c>
    </row>
    <row r="18" spans="1:7">
      <c r="A18" s="1" t="s">
        <v>35</v>
      </c>
      <c r="B18" s="6" t="s">
        <v>110</v>
      </c>
      <c r="C18" s="75">
        <v>46140</v>
      </c>
      <c r="D18" s="75">
        <v>46168</v>
      </c>
    </row>
    <row r="19" spans="1:7">
      <c r="A19" s="1" t="s">
        <v>36</v>
      </c>
      <c r="B19" s="3" t="s">
        <v>111</v>
      </c>
    </row>
    <row r="20" spans="1:7" ht="15">
      <c r="A20" s="1" t="s">
        <v>37</v>
      </c>
      <c r="B20" s="3" t="s">
        <v>111</v>
      </c>
      <c r="G20"/>
    </row>
    <row r="21" spans="1:7" ht="15">
      <c r="A21" s="1" t="s">
        <v>38</v>
      </c>
      <c r="B21" s="3" t="s">
        <v>112</v>
      </c>
      <c r="G21"/>
    </row>
    <row r="22" spans="1:7">
      <c r="A22" s="1" t="s">
        <v>39</v>
      </c>
      <c r="B22" s="3" t="s">
        <v>150</v>
      </c>
    </row>
    <row r="23" spans="1:7">
      <c r="A23" s="1" t="s">
        <v>40</v>
      </c>
      <c r="B23" s="7" t="s">
        <v>157</v>
      </c>
    </row>
    <row r="25" spans="1:7">
      <c r="A25" s="2" t="s">
        <v>70</v>
      </c>
      <c r="C25" s="1" t="s">
        <v>66</v>
      </c>
      <c r="D25" s="1" t="s">
        <v>102</v>
      </c>
    </row>
    <row r="26" spans="1:7">
      <c r="A26" s="1" t="s">
        <v>35</v>
      </c>
      <c r="B26" s="6" t="s">
        <v>110</v>
      </c>
      <c r="C26" s="75">
        <v>46035</v>
      </c>
      <c r="D26" s="75">
        <v>46168</v>
      </c>
    </row>
    <row r="27" spans="1:7">
      <c r="A27" s="1" t="s">
        <v>72</v>
      </c>
      <c r="B27" s="3" t="s">
        <v>111</v>
      </c>
    </row>
    <row r="28" spans="1:7">
      <c r="A28" s="1" t="s">
        <v>73</v>
      </c>
      <c r="B28" s="3" t="s">
        <v>111</v>
      </c>
    </row>
    <row r="29" spans="1:7">
      <c r="A29" s="1" t="s">
        <v>37</v>
      </c>
      <c r="B29" s="3" t="s">
        <v>111</v>
      </c>
    </row>
    <row r="30" spans="1:7">
      <c r="A30" s="1" t="s">
        <v>74</v>
      </c>
      <c r="B30" s="7" t="s">
        <v>112</v>
      </c>
    </row>
    <row r="32" spans="1:7">
      <c r="A32" s="1" t="s">
        <v>87</v>
      </c>
    </row>
    <row r="33" spans="1:1">
      <c r="A33" s="1" t="s">
        <v>88</v>
      </c>
    </row>
    <row r="35" spans="1:1">
      <c r="A35" s="1" t="s">
        <v>117</v>
      </c>
    </row>
    <row r="36" spans="1:1" ht="15">
      <c r="A36" t="s">
        <v>119</v>
      </c>
    </row>
    <row r="37" spans="1:1" ht="15">
      <c r="A37" t="s">
        <v>113</v>
      </c>
    </row>
    <row r="38" spans="1:1" ht="15">
      <c r="A38" t="s">
        <v>114</v>
      </c>
    </row>
    <row r="39" spans="1:1" ht="15">
      <c r="A39" s="93" t="s">
        <v>115</v>
      </c>
    </row>
    <row r="40" spans="1:1" ht="15">
      <c r="A40"/>
    </row>
    <row r="41" spans="1:1">
      <c r="A41" s="1" t="s">
        <v>120</v>
      </c>
    </row>
    <row r="42" spans="1:1">
      <c r="A42" s="1" t="s">
        <v>152</v>
      </c>
    </row>
    <row r="43" spans="1:1">
      <c r="A43" s="1" t="s">
        <v>121</v>
      </c>
    </row>
    <row r="44" spans="1:1" ht="21">
      <c r="A44" s="84" t="s">
        <v>118</v>
      </c>
    </row>
  </sheetData>
  <sheetProtection formatCells="0" formatColumns="0" formatRows="0"/>
  <sortState xmlns:xlrd2="http://schemas.microsoft.com/office/spreadsheetml/2017/richdata2" ref="H12:H31">
    <sortCondition ref="H12:H31"/>
  </sortState>
  <mergeCells count="2">
    <mergeCell ref="A1:B1"/>
    <mergeCell ref="A3:B4"/>
  </mergeCells>
  <hyperlinks>
    <hyperlink ref="A39" r:id="rId1" xr:uid="{FB615CDA-E956-4E0D-B5A3-B7AFDE239967}"/>
  </hyperlinks>
  <pageMargins left="0.7" right="0.7" top="0.75" bottom="0.75" header="0.3" footer="0.3"/>
  <pageSetup scale="86" fitToHeight="0" orientation="portrait" horizontalDpi="4294967295" verticalDpi="4294967295"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Data!$A$1:$A$18</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58"/>
  <sheetViews>
    <sheetView showGridLines="0" tabSelected="1" workbookViewId="0">
      <pane xSplit="2" ySplit="5" topLeftCell="C6" activePane="bottomRight" state="frozen"/>
      <selection activeCell="A51" sqref="A51:XFD52"/>
      <selection pane="topRight" activeCell="A51" sqref="A51:XFD52"/>
      <selection pane="bottomLeft" activeCell="A51" sqref="A51:XFD52"/>
      <selection pane="bottomRight" activeCell="K47" sqref="K47"/>
    </sheetView>
  </sheetViews>
  <sheetFormatPr defaultColWidth="9.140625" defaultRowHeight="12.75"/>
  <cols>
    <col min="1" max="1" width="5.42578125" style="37" bestFit="1" customWidth="1"/>
    <col min="2" max="2" width="43" style="37" bestFit="1" customWidth="1"/>
    <col min="3" max="8" width="15.7109375" style="37" customWidth="1"/>
    <col min="9" max="10" width="9.140625" style="37"/>
    <col min="11" max="11" width="38.42578125" style="37" customWidth="1"/>
    <col min="12" max="16384" width="9.140625" style="37"/>
  </cols>
  <sheetData>
    <row r="1" spans="1:11" ht="20.25" customHeight="1">
      <c r="B1" s="96" t="str">
        <f>'Inputs Directions'!$B$6</f>
        <v>Leman Academy of Excellence</v>
      </c>
      <c r="C1" s="96"/>
      <c r="D1" s="96"/>
      <c r="E1" s="96"/>
      <c r="F1" s="96"/>
      <c r="G1" s="96"/>
      <c r="H1" s="96"/>
      <c r="I1" s="9"/>
      <c r="J1" s="9"/>
      <c r="K1" s="95" t="s">
        <v>162</v>
      </c>
    </row>
    <row r="2" spans="1:11" ht="20.25" customHeight="1">
      <c r="A2" s="8"/>
      <c r="B2" s="8"/>
      <c r="C2" s="8"/>
      <c r="D2" s="8"/>
      <c r="E2" s="8"/>
      <c r="F2" s="8"/>
      <c r="G2" s="8"/>
      <c r="H2" s="8"/>
      <c r="I2" s="9"/>
      <c r="J2" s="9"/>
      <c r="K2" s="95"/>
    </row>
    <row r="3" spans="1:11" ht="20.25" customHeight="1">
      <c r="C3" s="48" t="s">
        <v>41</v>
      </c>
      <c r="D3" s="48" t="s">
        <v>76</v>
      </c>
      <c r="E3" s="48" t="s">
        <v>67</v>
      </c>
      <c r="F3" s="48" t="s">
        <v>68</v>
      </c>
      <c r="G3" s="48" t="s">
        <v>42</v>
      </c>
      <c r="H3" s="48" t="s">
        <v>42</v>
      </c>
      <c r="K3" s="95"/>
    </row>
    <row r="4" spans="1:11">
      <c r="C4" s="48" t="s">
        <v>1</v>
      </c>
      <c r="D4" s="48" t="s">
        <v>0</v>
      </c>
      <c r="E4" s="48" t="s">
        <v>1</v>
      </c>
      <c r="F4" s="48" t="s">
        <v>0</v>
      </c>
      <c r="G4" s="48" t="s">
        <v>0</v>
      </c>
      <c r="H4" s="48" t="s">
        <v>0</v>
      </c>
    </row>
    <row r="5" spans="1:11">
      <c r="C5" s="48" t="str">
        <f>'Inputs Directions'!$B$18</f>
        <v>2024-2025</v>
      </c>
      <c r="D5" s="48" t="str">
        <f>'Inputs Directions'!$B$19</f>
        <v>2025-2026</v>
      </c>
      <c r="E5" s="48" t="str">
        <f>'Inputs Directions'!$B$20</f>
        <v>2025-2026</v>
      </c>
      <c r="F5" s="48" t="str">
        <f>'Inputs Directions'!$B$21</f>
        <v>2026-2027</v>
      </c>
      <c r="G5" s="48" t="str">
        <f>'Inputs Directions'!$B$22</f>
        <v>2027-2028</v>
      </c>
      <c r="H5" s="48" t="str">
        <f>'Inputs Directions'!$B$23</f>
        <v>2028-2029</v>
      </c>
      <c r="K5" s="60"/>
    </row>
    <row r="7" spans="1:11">
      <c r="B7" s="39" t="s">
        <v>43</v>
      </c>
      <c r="C7" s="57">
        <f>'Revised Budget'!C7</f>
        <v>9192529.540000001</v>
      </c>
      <c r="D7" s="57">
        <f>C49</f>
        <v>10951832.460000001</v>
      </c>
      <c r="E7" s="49">
        <f>C49</f>
        <v>10951832.460000001</v>
      </c>
      <c r="F7" s="57">
        <f>E49</f>
        <v>10855787.929999992</v>
      </c>
      <c r="G7" s="49">
        <f>F49</f>
        <v>11957598.069999993</v>
      </c>
      <c r="H7" s="49">
        <f>G49</f>
        <v>12500186.286099996</v>
      </c>
    </row>
    <row r="9" spans="1:11">
      <c r="B9" s="50" t="s">
        <v>3</v>
      </c>
    </row>
    <row r="10" spans="1:11">
      <c r="A10" s="20">
        <v>5700</v>
      </c>
      <c r="B10" s="21" t="s">
        <v>4</v>
      </c>
      <c r="C10" s="57">
        <f>'Revised Budget'!C10</f>
        <v>14856831.68</v>
      </c>
      <c r="D10" s="57">
        <f>'Final Revised Budget'!E10</f>
        <v>16467132</v>
      </c>
      <c r="E10" s="57">
        <v>16470309.789999999</v>
      </c>
      <c r="F10" s="57">
        <v>17798809.800000001</v>
      </c>
      <c r="G10" s="57">
        <v>18688750.290000003</v>
      </c>
      <c r="H10" s="57">
        <v>19623187.804500002</v>
      </c>
    </row>
    <row r="11" spans="1:11">
      <c r="A11" s="20">
        <v>1110</v>
      </c>
      <c r="B11" s="14" t="s">
        <v>5</v>
      </c>
      <c r="C11" s="56">
        <f>'Revised Budget'!C11</f>
        <v>3258379.87</v>
      </c>
      <c r="D11" s="56">
        <f>'Final Revised Budget'!E11</f>
        <v>3577211</v>
      </c>
      <c r="E11" s="56">
        <v>3566725.79</v>
      </c>
      <c r="F11" s="56">
        <v>3866800.5</v>
      </c>
      <c r="G11" s="56">
        <v>4060140.5250000004</v>
      </c>
      <c r="H11" s="56">
        <v>4263147.5512500005</v>
      </c>
    </row>
    <row r="12" spans="1:11">
      <c r="A12" s="20">
        <v>1300</v>
      </c>
      <c r="B12" s="14" t="s">
        <v>6</v>
      </c>
      <c r="C12" s="56">
        <f>'Revised Budget'!C12</f>
        <v>0</v>
      </c>
      <c r="D12" s="56">
        <f>'Final Revised Budget'!E12</f>
        <v>0</v>
      </c>
      <c r="E12" s="56">
        <v>0</v>
      </c>
      <c r="F12" s="56">
        <v>0</v>
      </c>
      <c r="G12" s="56">
        <v>0</v>
      </c>
      <c r="H12" s="56">
        <v>0</v>
      </c>
    </row>
    <row r="13" spans="1:11">
      <c r="A13" s="20">
        <v>1400</v>
      </c>
      <c r="B13" s="25" t="s">
        <v>54</v>
      </c>
      <c r="C13" s="56">
        <f>'Revised Budget'!C13</f>
        <v>0</v>
      </c>
      <c r="D13" s="56">
        <f>'Final Revised Budget'!E13</f>
        <v>0</v>
      </c>
      <c r="E13" s="56">
        <v>0</v>
      </c>
      <c r="F13" s="56">
        <v>0</v>
      </c>
      <c r="G13" s="56">
        <v>0</v>
      </c>
      <c r="H13" s="56">
        <v>0</v>
      </c>
    </row>
    <row r="14" spans="1:11">
      <c r="A14" s="20">
        <v>1500</v>
      </c>
      <c r="B14" s="25" t="s">
        <v>55</v>
      </c>
      <c r="C14" s="56">
        <f>'Revised Budget'!C14</f>
        <v>307396.53000000003</v>
      </c>
      <c r="D14" s="56">
        <f>'Final Revised Budget'!E14</f>
        <v>212204</v>
      </c>
      <c r="E14" s="56">
        <v>135027.67000000001</v>
      </c>
      <c r="F14" s="56">
        <v>256080</v>
      </c>
      <c r="G14" s="56">
        <v>259921.19999999998</v>
      </c>
      <c r="H14" s="56">
        <v>263820.01799999998</v>
      </c>
    </row>
    <row r="15" spans="1:11">
      <c r="A15" s="20">
        <v>1600</v>
      </c>
      <c r="B15" s="25" t="s">
        <v>29</v>
      </c>
      <c r="C15" s="56">
        <f>'Revised Budget'!C15</f>
        <v>0</v>
      </c>
      <c r="D15" s="56">
        <f>'Final Revised Budget'!E15</f>
        <v>0</v>
      </c>
      <c r="E15" s="56">
        <v>0</v>
      </c>
      <c r="F15" s="56">
        <v>0</v>
      </c>
      <c r="G15" s="56">
        <v>0</v>
      </c>
      <c r="H15" s="56">
        <v>0</v>
      </c>
    </row>
    <row r="16" spans="1:11">
      <c r="A16" s="20">
        <v>1700</v>
      </c>
      <c r="B16" s="25" t="s">
        <v>56</v>
      </c>
      <c r="C16" s="56">
        <f>'Revised Budget'!C16</f>
        <v>284907.73</v>
      </c>
      <c r="D16" s="56">
        <f>'Final Revised Budget'!E16</f>
        <v>542981</v>
      </c>
      <c r="E16" s="56">
        <v>474185.31</v>
      </c>
      <c r="F16" s="56">
        <v>556206.25</v>
      </c>
      <c r="G16" s="56">
        <v>595140.6875</v>
      </c>
      <c r="H16" s="56">
        <v>636800.53562500002</v>
      </c>
    </row>
    <row r="17" spans="1:8">
      <c r="A17" s="20">
        <v>1800</v>
      </c>
      <c r="B17" s="25" t="s">
        <v>57</v>
      </c>
      <c r="C17" s="56">
        <f>'Revised Budget'!C17</f>
        <v>0</v>
      </c>
      <c r="D17" s="56">
        <f>'Final Revised Budget'!E17</f>
        <v>0</v>
      </c>
      <c r="E17" s="56">
        <v>0</v>
      </c>
      <c r="F17" s="56">
        <v>0</v>
      </c>
      <c r="G17" s="56">
        <v>0</v>
      </c>
      <c r="H17" s="56">
        <v>0</v>
      </c>
    </row>
    <row r="18" spans="1:8">
      <c r="A18" s="20">
        <v>1900</v>
      </c>
      <c r="B18" s="25" t="s">
        <v>58</v>
      </c>
      <c r="C18" s="56">
        <f>'Revised Budget'!C18</f>
        <v>196737.49</v>
      </c>
      <c r="D18" s="56">
        <f>'Final Revised Budget'!E18</f>
        <v>169858</v>
      </c>
      <c r="E18" s="56">
        <v>169190.23</v>
      </c>
      <c r="F18" s="56">
        <v>301395.68</v>
      </c>
      <c r="G18" s="56">
        <v>322493.37760000001</v>
      </c>
      <c r="H18" s="56">
        <v>345067.914032</v>
      </c>
    </row>
    <row r="19" spans="1:8">
      <c r="A19" s="20">
        <v>1910</v>
      </c>
      <c r="B19" s="14" t="s">
        <v>7</v>
      </c>
      <c r="C19" s="56">
        <f>'Revised Budget'!C19</f>
        <v>42239.73</v>
      </c>
      <c r="D19" s="56">
        <f>'Final Revised Budget'!E19</f>
        <v>50579</v>
      </c>
      <c r="E19" s="56">
        <v>21028.22</v>
      </c>
      <c r="F19" s="56">
        <v>1000</v>
      </c>
      <c r="G19" s="56">
        <v>1000</v>
      </c>
      <c r="H19" s="56">
        <v>1000</v>
      </c>
    </row>
    <row r="20" spans="1:8">
      <c r="A20" s="20">
        <v>1920</v>
      </c>
      <c r="B20" s="14" t="s">
        <v>8</v>
      </c>
      <c r="C20" s="56">
        <f>'Revised Budget'!C20</f>
        <v>42914.71</v>
      </c>
      <c r="D20" s="56">
        <f>'Final Revised Budget'!E20</f>
        <v>261372</v>
      </c>
      <c r="E20" s="56">
        <v>265604.53000000003</v>
      </c>
      <c r="F20" s="56">
        <v>202200.88</v>
      </c>
      <c r="G20" s="56">
        <v>200000</v>
      </c>
      <c r="H20" s="56">
        <v>200000</v>
      </c>
    </row>
    <row r="21" spans="1:8">
      <c r="A21" s="20">
        <v>1990</v>
      </c>
      <c r="B21" s="14" t="s">
        <v>14</v>
      </c>
      <c r="C21" s="56">
        <f>'Revised Budget'!C21</f>
        <v>8938.27</v>
      </c>
      <c r="D21" s="56">
        <f>'Final Revised Budget'!E21</f>
        <v>2949</v>
      </c>
      <c r="E21" s="56">
        <v>1984.11</v>
      </c>
      <c r="F21" s="56">
        <v>783504.78</v>
      </c>
      <c r="G21" s="56">
        <v>0</v>
      </c>
      <c r="H21" s="56">
        <v>0</v>
      </c>
    </row>
    <row r="22" spans="1:8">
      <c r="A22" s="20">
        <v>3000</v>
      </c>
      <c r="B22" s="14" t="s">
        <v>9</v>
      </c>
      <c r="C22" s="56">
        <f>'Revised Budget'!C22</f>
        <v>0</v>
      </c>
      <c r="D22" s="56">
        <f>'Final Revised Budget'!E22</f>
        <v>0</v>
      </c>
      <c r="E22" s="56">
        <v>0</v>
      </c>
      <c r="F22" s="56">
        <v>0</v>
      </c>
      <c r="G22" s="56">
        <v>0</v>
      </c>
      <c r="H22" s="56">
        <v>0</v>
      </c>
    </row>
    <row r="23" spans="1:8">
      <c r="A23" s="20">
        <v>3954</v>
      </c>
      <c r="B23" s="14" t="s">
        <v>10</v>
      </c>
      <c r="C23" s="56">
        <f>'Revised Budget'!C23</f>
        <v>737827.05</v>
      </c>
      <c r="D23" s="56">
        <f>'Final Revised Budget'!E23</f>
        <v>808838</v>
      </c>
      <c r="E23" s="56">
        <v>841861.72</v>
      </c>
      <c r="F23" s="56">
        <v>857406.21</v>
      </c>
      <c r="G23" s="56">
        <v>874554.33419999992</v>
      </c>
      <c r="H23" s="56">
        <v>892045.4208839999</v>
      </c>
    </row>
    <row r="24" spans="1:8">
      <c r="A24" s="20">
        <v>4000</v>
      </c>
      <c r="B24" s="27" t="s">
        <v>13</v>
      </c>
      <c r="C24" s="56">
        <f>'Revised Budget'!C24</f>
        <v>0</v>
      </c>
      <c r="D24" s="56">
        <f>'Final Revised Budget'!E24</f>
        <v>0</v>
      </c>
      <c r="E24" s="56">
        <v>0</v>
      </c>
      <c r="F24" s="56">
        <v>0</v>
      </c>
      <c r="G24" s="56">
        <v>0</v>
      </c>
      <c r="H24" s="56">
        <v>0</v>
      </c>
    </row>
    <row r="25" spans="1:8">
      <c r="A25" s="20">
        <v>5200</v>
      </c>
      <c r="B25" s="25" t="s">
        <v>28</v>
      </c>
      <c r="C25" s="56">
        <f>'Revised Budget'!C25</f>
        <v>0</v>
      </c>
      <c r="D25" s="56">
        <f>'Final Revised Budget'!E25</f>
        <v>0</v>
      </c>
      <c r="E25" s="56">
        <v>0</v>
      </c>
      <c r="F25" s="56">
        <v>0</v>
      </c>
      <c r="G25" s="56">
        <v>0</v>
      </c>
      <c r="H25" s="56">
        <v>0</v>
      </c>
    </row>
    <row r="26" spans="1:8">
      <c r="A26" s="20">
        <v>5900</v>
      </c>
      <c r="B26" s="25" t="s">
        <v>26</v>
      </c>
      <c r="C26" s="56">
        <f>'Revised Budget'!C26</f>
        <v>0</v>
      </c>
      <c r="D26" s="56">
        <f>'Final Revised Budget'!E26</f>
        <v>0</v>
      </c>
      <c r="E26" s="56">
        <v>0</v>
      </c>
      <c r="F26" s="56">
        <v>0</v>
      </c>
      <c r="G26" s="56">
        <v>0</v>
      </c>
      <c r="H26" s="56">
        <v>0</v>
      </c>
    </row>
    <row r="27" spans="1:8">
      <c r="A27" s="20"/>
      <c r="B27" s="14" t="s">
        <v>11</v>
      </c>
      <c r="C27" s="56">
        <f>'Revised Budget'!C27</f>
        <v>0</v>
      </c>
      <c r="D27" s="56">
        <f>'Final Revised Budget'!E27</f>
        <v>0</v>
      </c>
      <c r="E27" s="56">
        <v>0</v>
      </c>
      <c r="F27" s="56">
        <v>0</v>
      </c>
      <c r="G27" s="56">
        <v>0</v>
      </c>
      <c r="H27" s="56">
        <v>0</v>
      </c>
    </row>
    <row r="28" spans="1:8">
      <c r="A28" s="20"/>
      <c r="B28" s="14" t="s">
        <v>12</v>
      </c>
      <c r="C28" s="56">
        <f>'Revised Budget'!C28</f>
        <v>0</v>
      </c>
      <c r="D28" s="56">
        <f>'Final Revised Budget'!E28</f>
        <v>0</v>
      </c>
      <c r="E28" s="56">
        <v>0</v>
      </c>
      <c r="F28" s="56">
        <v>0</v>
      </c>
      <c r="G28" s="56">
        <v>0</v>
      </c>
      <c r="H28" s="56">
        <v>0</v>
      </c>
    </row>
    <row r="29" spans="1:8">
      <c r="B29" s="37" t="s">
        <v>15</v>
      </c>
      <c r="C29" s="52">
        <f t="shared" ref="C29:H29" si="0">SUM(C10:C28)</f>
        <v>19736173.060000002</v>
      </c>
      <c r="D29" s="52">
        <f t="shared" si="0"/>
        <v>22093124</v>
      </c>
      <c r="E29" s="52">
        <f t="shared" si="0"/>
        <v>21945917.369999997</v>
      </c>
      <c r="F29" s="52">
        <f t="shared" si="0"/>
        <v>24623404.100000001</v>
      </c>
      <c r="G29" s="52">
        <f t="shared" si="0"/>
        <v>25002000.414300002</v>
      </c>
      <c r="H29" s="52">
        <f t="shared" si="0"/>
        <v>26225069.244291</v>
      </c>
    </row>
    <row r="31" spans="1:8">
      <c r="B31" s="37" t="s">
        <v>44</v>
      </c>
      <c r="C31" s="53">
        <f t="shared" ref="C31:H31" si="1">C29+C7</f>
        <v>28928702.600000001</v>
      </c>
      <c r="D31" s="53">
        <f t="shared" si="1"/>
        <v>33044956.460000001</v>
      </c>
      <c r="E31" s="53">
        <f t="shared" si="1"/>
        <v>32897749.829999998</v>
      </c>
      <c r="F31" s="53">
        <f t="shared" si="1"/>
        <v>35479192.029999994</v>
      </c>
      <c r="G31" s="53">
        <f t="shared" si="1"/>
        <v>36959598.484299995</v>
      </c>
      <c r="H31" s="53">
        <f t="shared" si="1"/>
        <v>38725255.530390993</v>
      </c>
    </row>
    <row r="33" spans="1:8">
      <c r="B33" s="50" t="s">
        <v>16</v>
      </c>
    </row>
    <row r="34" spans="1:8">
      <c r="A34" s="20">
        <v>100</v>
      </c>
      <c r="B34" s="27" t="s">
        <v>17</v>
      </c>
      <c r="C34" s="57">
        <f>'Revised Budget'!C34</f>
        <v>7385042.1299999999</v>
      </c>
      <c r="D34" s="57">
        <f>'Final Revised Budget'!E34</f>
        <v>8761070</v>
      </c>
      <c r="E34" s="57">
        <v>9003783.8000000007</v>
      </c>
      <c r="F34" s="57">
        <v>9160011.9199999999</v>
      </c>
      <c r="G34" s="57">
        <v>9343212.158400001</v>
      </c>
      <c r="H34" s="57">
        <v>9530076.4015680011</v>
      </c>
    </row>
    <row r="35" spans="1:8">
      <c r="A35" s="20">
        <v>200</v>
      </c>
      <c r="B35" s="14" t="s">
        <v>18</v>
      </c>
      <c r="C35" s="56">
        <f>'Revised Budget'!C35</f>
        <v>1993692.58</v>
      </c>
      <c r="D35" s="56">
        <f>'Final Revised Budget'!E35</f>
        <v>2405728</v>
      </c>
      <c r="E35" s="56">
        <v>2515008.7200000002</v>
      </c>
      <c r="F35" s="56">
        <v>2656765.86</v>
      </c>
      <c r="G35" s="56">
        <v>2709901.1771999998</v>
      </c>
      <c r="H35" s="56">
        <v>2764099.2007439998</v>
      </c>
    </row>
    <row r="36" spans="1:8">
      <c r="A36" s="20">
        <v>300</v>
      </c>
      <c r="B36" s="14" t="s">
        <v>47</v>
      </c>
      <c r="C36" s="56">
        <f>'Revised Budget'!C36</f>
        <v>2159756.9500000002</v>
      </c>
      <c r="D36" s="56">
        <f>'Final Revised Budget'!E36</f>
        <v>3311732</v>
      </c>
      <c r="E36" s="56">
        <v>2343296.34</v>
      </c>
      <c r="F36" s="56">
        <v>3528895.81</v>
      </c>
      <c r="G36" s="56">
        <v>3934762.6843000003</v>
      </c>
      <c r="H36" s="56">
        <v>4352805.5648290003</v>
      </c>
    </row>
    <row r="37" spans="1:8">
      <c r="A37" s="20">
        <v>400</v>
      </c>
      <c r="B37" s="14" t="s">
        <v>48</v>
      </c>
      <c r="C37" s="56">
        <f>'Revised Budget'!C37</f>
        <v>4156019.67</v>
      </c>
      <c r="D37" s="56">
        <f>'Final Revised Budget'!E37</f>
        <v>4052725</v>
      </c>
      <c r="E37" s="56">
        <v>4099649.51</v>
      </c>
      <c r="F37" s="56">
        <v>4031642.71</v>
      </c>
      <c r="G37" s="56">
        <v>4152591.9912999999</v>
      </c>
      <c r="H37" s="56">
        <v>4277169.7510390002</v>
      </c>
    </row>
    <row r="38" spans="1:8">
      <c r="A38" s="20">
        <v>500</v>
      </c>
      <c r="B38" s="14" t="s">
        <v>49</v>
      </c>
      <c r="C38" s="56">
        <f>'Revised Budget'!C38</f>
        <v>1328112.72</v>
      </c>
      <c r="D38" s="56">
        <f>'Final Revised Budget'!E38</f>
        <v>470284</v>
      </c>
      <c r="E38" s="56">
        <v>1628098.6</v>
      </c>
      <c r="F38" s="56">
        <v>1745954.93</v>
      </c>
      <c r="G38" s="56">
        <v>1868171.7751</v>
      </c>
      <c r="H38" s="56">
        <v>1998943.799357</v>
      </c>
    </row>
    <row r="39" spans="1:8">
      <c r="A39" s="20">
        <v>600</v>
      </c>
      <c r="B39" s="14" t="s">
        <v>50</v>
      </c>
      <c r="C39" s="56">
        <f>'Revised Budget'!C39</f>
        <v>905275.33</v>
      </c>
      <c r="D39" s="56">
        <f>'Final Revised Budget'!E39</f>
        <v>1221422</v>
      </c>
      <c r="E39" s="56">
        <v>1288791.76</v>
      </c>
      <c r="F39" s="56">
        <v>1192223.04</v>
      </c>
      <c r="G39" s="56">
        <v>1227989.7312</v>
      </c>
      <c r="H39" s="56">
        <v>1264829.4231360001</v>
      </c>
    </row>
    <row r="40" spans="1:8">
      <c r="A40" s="20">
        <v>700</v>
      </c>
      <c r="B40" s="14" t="s">
        <v>19</v>
      </c>
      <c r="C40" s="56">
        <f>'Revised Budget'!C40</f>
        <v>0</v>
      </c>
      <c r="D40" s="56">
        <f>'Final Revised Budget'!E40</f>
        <v>0</v>
      </c>
      <c r="E40" s="56">
        <v>0</v>
      </c>
      <c r="F40" s="56">
        <v>0</v>
      </c>
      <c r="G40" s="56">
        <v>0</v>
      </c>
      <c r="H40" s="56">
        <v>0</v>
      </c>
    </row>
    <row r="41" spans="1:8">
      <c r="A41" s="20">
        <v>800</v>
      </c>
      <c r="B41" s="14" t="s">
        <v>20</v>
      </c>
      <c r="C41" s="56">
        <f>'Revised Budget'!C41</f>
        <v>48970.76</v>
      </c>
      <c r="D41" s="56">
        <f>'Final Revised Budget'!E41</f>
        <v>67913</v>
      </c>
      <c r="E41" s="56">
        <v>98333.17</v>
      </c>
      <c r="F41" s="56">
        <v>56099.69</v>
      </c>
      <c r="G41" s="56">
        <v>57782.680700000004</v>
      </c>
      <c r="H41" s="56">
        <v>59516.161121000005</v>
      </c>
    </row>
    <row r="42" spans="1:8">
      <c r="A42" s="20">
        <v>900</v>
      </c>
      <c r="B42" s="14" t="s">
        <v>21</v>
      </c>
      <c r="C42" s="56">
        <f>'Revised Budget'!C42</f>
        <v>0</v>
      </c>
      <c r="D42" s="56">
        <f>'Final Revised Budget'!E42</f>
        <v>0</v>
      </c>
      <c r="E42" s="56">
        <v>0</v>
      </c>
      <c r="F42" s="56">
        <v>0</v>
      </c>
      <c r="G42" s="56">
        <v>0</v>
      </c>
      <c r="H42" s="56">
        <v>0</v>
      </c>
    </row>
    <row r="43" spans="1:8">
      <c r="A43" s="36" t="s">
        <v>51</v>
      </c>
      <c r="B43" s="25" t="s">
        <v>27</v>
      </c>
      <c r="C43" s="56">
        <f>'Revised Budget'!C43</f>
        <v>0</v>
      </c>
      <c r="D43" s="56">
        <f>'Final Revised Budget'!E43</f>
        <v>0</v>
      </c>
      <c r="E43" s="56">
        <v>0</v>
      </c>
      <c r="F43" s="56">
        <v>0</v>
      </c>
      <c r="G43" s="56">
        <v>0</v>
      </c>
      <c r="H43" s="56">
        <v>0</v>
      </c>
    </row>
    <row r="44" spans="1:8">
      <c r="A44" s="36" t="s">
        <v>52</v>
      </c>
      <c r="B44" s="25" t="s">
        <v>53</v>
      </c>
      <c r="C44" s="56">
        <f>'Revised Budget'!C44</f>
        <v>0</v>
      </c>
      <c r="D44" s="56">
        <f>'Final Revised Budget'!E44</f>
        <v>1065000</v>
      </c>
      <c r="E44" s="56">
        <v>1065000</v>
      </c>
      <c r="F44" s="56">
        <v>1150000</v>
      </c>
      <c r="G44" s="56">
        <v>1165000</v>
      </c>
      <c r="H44" s="56">
        <v>1215000</v>
      </c>
    </row>
    <row r="45" spans="1:8">
      <c r="A45" s="20"/>
      <c r="B45" s="14" t="s">
        <v>22</v>
      </c>
      <c r="C45" s="56">
        <f>'Revised Budget'!C45</f>
        <v>0</v>
      </c>
      <c r="D45" s="56">
        <f>'Final Revised Budget'!E45</f>
        <v>0</v>
      </c>
      <c r="E45" s="56">
        <v>0</v>
      </c>
      <c r="F45" s="56">
        <v>0</v>
      </c>
      <c r="G45" s="56">
        <v>0</v>
      </c>
      <c r="H45" s="56">
        <v>0</v>
      </c>
    </row>
    <row r="46" spans="1:8">
      <c r="A46" s="14"/>
      <c r="B46" s="14" t="s">
        <v>23</v>
      </c>
      <c r="C46" s="56">
        <f>'Revised Budget'!C46</f>
        <v>0</v>
      </c>
      <c r="D46" s="56">
        <f>'Final Revised Budget'!E46</f>
        <v>0</v>
      </c>
      <c r="E46" s="56">
        <v>0</v>
      </c>
      <c r="F46" s="56">
        <v>0</v>
      </c>
      <c r="G46" s="56">
        <v>0</v>
      </c>
      <c r="H46" s="56">
        <v>0</v>
      </c>
    </row>
    <row r="47" spans="1:8">
      <c r="B47" s="37" t="s">
        <v>24</v>
      </c>
      <c r="C47" s="52">
        <f t="shared" ref="C47:H47" si="2">SUM(C34:C46)</f>
        <v>17976870.140000001</v>
      </c>
      <c r="D47" s="52">
        <f t="shared" si="2"/>
        <v>21355874</v>
      </c>
      <c r="E47" s="52">
        <f t="shared" si="2"/>
        <v>22041961.900000006</v>
      </c>
      <c r="F47" s="52">
        <f t="shared" si="2"/>
        <v>23521593.960000001</v>
      </c>
      <c r="G47" s="52">
        <f t="shared" si="2"/>
        <v>24459412.198199999</v>
      </c>
      <c r="H47" s="52">
        <f t="shared" si="2"/>
        <v>25462440.301794004</v>
      </c>
    </row>
    <row r="48" spans="1:8">
      <c r="C48" s="51"/>
      <c r="D48" s="51"/>
      <c r="E48" s="51"/>
      <c r="F48" s="51"/>
      <c r="G48" s="51"/>
      <c r="H48" s="51"/>
    </row>
    <row r="49" spans="2:8" ht="13.5" thickBot="1">
      <c r="B49" s="37" t="s">
        <v>45</v>
      </c>
      <c r="C49" s="54">
        <f t="shared" ref="C49:H49" si="3">C31-C47</f>
        <v>10951832.460000001</v>
      </c>
      <c r="D49" s="54">
        <f t="shared" si="3"/>
        <v>11689082.460000001</v>
      </c>
      <c r="E49" s="54">
        <f t="shared" si="3"/>
        <v>10855787.929999992</v>
      </c>
      <c r="F49" s="54">
        <f t="shared" si="3"/>
        <v>11957598.069999993</v>
      </c>
      <c r="G49" s="54">
        <f t="shared" si="3"/>
        <v>12500186.286099996</v>
      </c>
      <c r="H49" s="54">
        <f t="shared" si="3"/>
        <v>13262815.228596989</v>
      </c>
    </row>
    <row r="50" spans="2:8" ht="13.5" thickTop="1">
      <c r="C50" s="51"/>
      <c r="D50" s="51"/>
      <c r="E50" s="51"/>
      <c r="F50" s="51"/>
      <c r="G50" s="51"/>
      <c r="H50" s="51"/>
    </row>
    <row r="51" spans="2:8">
      <c r="B51" s="39" t="s">
        <v>46</v>
      </c>
      <c r="C51" s="55">
        <f t="shared" ref="C51:H51" si="4">IFERROR(C49/C29,0)</f>
        <v>0.55491165519806196</v>
      </c>
      <c r="D51" s="55">
        <f t="shared" si="4"/>
        <v>0.52908237241596079</v>
      </c>
      <c r="E51" s="55">
        <f t="shared" si="4"/>
        <v>0.49466093155166169</v>
      </c>
      <c r="F51" s="55">
        <f t="shared" si="4"/>
        <v>0.48561921095223354</v>
      </c>
      <c r="G51" s="55">
        <f t="shared" si="4"/>
        <v>0.49996744576287827</v>
      </c>
      <c r="H51" s="55">
        <f t="shared" si="4"/>
        <v>0.50573041790858964</v>
      </c>
    </row>
    <row r="52" spans="2:8">
      <c r="C52" s="51"/>
      <c r="D52" s="51"/>
      <c r="E52" s="51"/>
      <c r="F52" s="51"/>
      <c r="G52" s="51"/>
      <c r="H52" s="51"/>
    </row>
    <row r="53" spans="2:8">
      <c r="C53" s="49"/>
      <c r="D53" s="49"/>
      <c r="E53" s="49"/>
      <c r="F53" s="49"/>
      <c r="G53" s="49"/>
      <c r="H53" s="49"/>
    </row>
    <row r="54" spans="2:8" s="61" customFormat="1">
      <c r="B54" s="64" t="s">
        <v>80</v>
      </c>
      <c r="C54" s="62"/>
      <c r="D54" s="62"/>
      <c r="E54" s="62"/>
      <c r="F54" s="62"/>
      <c r="G54" s="62"/>
      <c r="H54" s="62"/>
    </row>
    <row r="55" spans="2:8" s="61" customFormat="1">
      <c r="B55" s="61" t="s">
        <v>81</v>
      </c>
      <c r="C55" s="63">
        <f t="shared" ref="C55:H55" si="5">IFERROR((C49)/(C29-C24-C20),0)</f>
        <v>0.55612089504731455</v>
      </c>
      <c r="D55" s="63">
        <f t="shared" si="5"/>
        <v>0.53541660147110504</v>
      </c>
      <c r="E55" s="63">
        <f t="shared" si="5"/>
        <v>0.50072100020490273</v>
      </c>
      <c r="F55" s="63">
        <f t="shared" si="5"/>
        <v>0.4896400051332111</v>
      </c>
      <c r="G55" s="63">
        <f t="shared" si="5"/>
        <v>0.50399911609116854</v>
      </c>
      <c r="H55" s="63">
        <f t="shared" si="5"/>
        <v>0.50961690453547559</v>
      </c>
    </row>
    <row r="57" spans="2:8" ht="13.5" thickBot="1">
      <c r="B57" s="91" t="s">
        <v>146</v>
      </c>
      <c r="C57" s="92">
        <f t="shared" ref="C57:H57" si="6">C29-C47</f>
        <v>1759302.9200000018</v>
      </c>
      <c r="D57" s="92">
        <f t="shared" si="6"/>
        <v>737250</v>
      </c>
      <c r="E57" s="92">
        <f t="shared" si="6"/>
        <v>-96044.530000008643</v>
      </c>
      <c r="F57" s="92">
        <f t="shared" si="6"/>
        <v>1101810.1400000006</v>
      </c>
      <c r="G57" s="92">
        <f t="shared" si="6"/>
        <v>542588.21610000357</v>
      </c>
      <c r="H57" s="92">
        <f t="shared" si="6"/>
        <v>762628.94249699637</v>
      </c>
    </row>
    <row r="58" spans="2:8" ht="13.5" thickTop="1"/>
  </sheetData>
  <sheetProtection formatCells="0" formatColumns="0" formatRows="0"/>
  <mergeCells count="2">
    <mergeCell ref="K1:K3"/>
    <mergeCell ref="B1:H1"/>
  </mergeCells>
  <pageMargins left="0.7" right="0.7" top="0.75" bottom="0.75" header="0.3" footer="0.3"/>
  <pageSetup scale="63"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workbookViewId="0">
      <selection activeCell="A2" sqref="A2:A18"/>
    </sheetView>
  </sheetViews>
  <sheetFormatPr defaultColWidth="8.85546875" defaultRowHeight="15"/>
  <sheetData>
    <row r="1" spans="1:1" ht="15.75">
      <c r="A1" s="81" t="s">
        <v>34</v>
      </c>
    </row>
    <row r="2" spans="1:1" ht="15.75">
      <c r="A2" s="81" t="s">
        <v>96</v>
      </c>
    </row>
    <row r="3" spans="1:1" ht="15.75">
      <c r="A3" s="81" t="s">
        <v>98</v>
      </c>
    </row>
    <row r="4" spans="1:1" ht="15.75">
      <c r="A4" s="81" t="s">
        <v>99</v>
      </c>
    </row>
    <row r="5" spans="1:1" ht="15.75">
      <c r="A5" s="81" t="s">
        <v>93</v>
      </c>
    </row>
    <row r="6" spans="1:1" ht="15.75">
      <c r="A6" s="81" t="s">
        <v>90</v>
      </c>
    </row>
    <row r="7" spans="1:1" ht="15.75">
      <c r="A7" s="81" t="s">
        <v>104</v>
      </c>
    </row>
    <row r="8" spans="1:1" ht="15.75">
      <c r="A8" s="81" t="s">
        <v>105</v>
      </c>
    </row>
    <row r="9" spans="1:1" ht="15.75">
      <c r="A9" s="81" t="s">
        <v>100</v>
      </c>
    </row>
    <row r="10" spans="1:1" ht="15.75">
      <c r="A10" s="81" t="s">
        <v>106</v>
      </c>
    </row>
    <row r="11" spans="1:1" ht="15.75">
      <c r="A11" s="81" t="s">
        <v>89</v>
      </c>
    </row>
    <row r="12" spans="1:1" ht="15.75">
      <c r="A12" s="81" t="s">
        <v>107</v>
      </c>
    </row>
    <row r="13" spans="1:1" ht="15.75">
      <c r="A13" s="81" t="s">
        <v>92</v>
      </c>
    </row>
    <row r="14" spans="1:1" ht="15.75">
      <c r="A14" s="81" t="s">
        <v>108</v>
      </c>
    </row>
    <row r="15" spans="1:1" ht="15.75">
      <c r="A15" s="81" t="s">
        <v>94</v>
      </c>
    </row>
    <row r="16" spans="1:1" ht="15.75">
      <c r="A16" s="81" t="s">
        <v>95</v>
      </c>
    </row>
    <row r="17" spans="1:1" ht="15.75">
      <c r="A17" s="81" t="s">
        <v>91</v>
      </c>
    </row>
    <row r="18" spans="1:1" ht="15.75">
      <c r="A18" s="81" t="s">
        <v>97</v>
      </c>
    </row>
    <row r="19" spans="1:1" ht="15.75">
      <c r="A19" s="82"/>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7"/>
  <sheetViews>
    <sheetView showGridLines="0" zoomScale="110" zoomScaleNormal="110" workbookViewId="0">
      <selection activeCell="C9" sqref="C9"/>
    </sheetView>
  </sheetViews>
  <sheetFormatPr defaultColWidth="9.140625" defaultRowHeight="12.75"/>
  <cols>
    <col min="1" max="1" width="6.42578125" style="37" customWidth="1"/>
    <col min="2" max="2" width="43" style="37" bestFit="1" customWidth="1"/>
    <col min="3" max="4" width="14.7109375" style="37" customWidth="1"/>
    <col min="5" max="5" width="14.85546875" style="37" customWidth="1"/>
    <col min="6" max="6" width="5.85546875" style="37" customWidth="1"/>
    <col min="7" max="7" width="16" style="37" customWidth="1"/>
    <col min="8" max="8" width="14.85546875" style="37" customWidth="1"/>
    <col min="9" max="9" width="5.85546875" style="37" customWidth="1"/>
    <col min="10" max="11" width="14.7109375" style="37" customWidth="1"/>
    <col min="12" max="12" width="14.85546875" style="37" customWidth="1"/>
    <col min="13" max="13" width="9.140625" style="37"/>
    <col min="14" max="14" width="18.7109375" style="37" customWidth="1"/>
    <col min="15" max="16384" width="9.140625" style="37"/>
  </cols>
  <sheetData>
    <row r="1" spans="1:14">
      <c r="B1" s="96" t="str">
        <f>'Inputs Directions'!$B$6</f>
        <v>Leman Academy of Excellence</v>
      </c>
      <c r="C1" s="96"/>
      <c r="D1" s="96"/>
      <c r="E1" s="96"/>
      <c r="F1" s="96"/>
      <c r="G1" s="96"/>
      <c r="H1" s="96"/>
      <c r="I1" s="96"/>
      <c r="J1" s="96"/>
      <c r="K1" s="96"/>
      <c r="L1" s="96"/>
      <c r="N1" s="74" t="s">
        <v>103</v>
      </c>
    </row>
    <row r="2" spans="1:14">
      <c r="B2" s="100" t="s">
        <v>59</v>
      </c>
      <c r="C2" s="100"/>
      <c r="D2" s="100"/>
      <c r="E2" s="100"/>
      <c r="F2" s="100"/>
      <c r="G2" s="100"/>
      <c r="H2" s="100"/>
      <c r="I2" s="100"/>
      <c r="J2" s="100"/>
      <c r="K2" s="100"/>
      <c r="L2" s="100"/>
      <c r="N2" s="74"/>
    </row>
    <row r="3" spans="1:14">
      <c r="B3" s="100" t="str">
        <f>CONCATENATE("For the Period Ended September 30, ",'Inputs Directions'!$B$12)</f>
        <v>For the Period Ended September 30, 2025</v>
      </c>
      <c r="C3" s="100"/>
      <c r="D3" s="100"/>
      <c r="E3" s="100"/>
      <c r="F3" s="100"/>
      <c r="G3" s="100"/>
      <c r="H3" s="100"/>
      <c r="I3" s="100"/>
      <c r="J3" s="100"/>
      <c r="K3" s="100"/>
      <c r="L3" s="100"/>
      <c r="N3" s="77">
        <f>'Inputs Directions'!C12</f>
        <v>45958</v>
      </c>
    </row>
    <row r="4" spans="1:14">
      <c r="A4" s="8"/>
      <c r="B4" s="8"/>
      <c r="C4" s="101"/>
      <c r="D4" s="101"/>
      <c r="E4" s="101"/>
      <c r="F4" s="8"/>
      <c r="G4" s="8"/>
      <c r="H4" s="8"/>
      <c r="I4" s="8"/>
      <c r="J4" s="8"/>
    </row>
    <row r="5" spans="1:14" ht="15" customHeight="1">
      <c r="A5" s="8"/>
      <c r="B5" s="9"/>
      <c r="C5" s="99" t="str">
        <f>CONCATENATE("Current Year ",'Inputs Directions'!$B$11)</f>
        <v>Current Year FY 2025-2026</v>
      </c>
      <c r="D5" s="99"/>
      <c r="E5" s="99"/>
      <c r="F5" s="10"/>
      <c r="G5" s="102" t="str">
        <f>CONCATENATE("Projected Year End ",'Inputs Directions'!$B$11)</f>
        <v>Projected Year End FY 2025-2026</v>
      </c>
      <c r="H5" s="102"/>
      <c r="I5" s="8"/>
      <c r="J5" s="99" t="str">
        <f>CONCATENATE("Prior Year ",'Inputs Directions'!$B$10)</f>
        <v>Prior Year FY 2024-2025</v>
      </c>
      <c r="K5" s="99"/>
      <c r="L5" s="99"/>
    </row>
    <row r="6" spans="1:14" s="73" customFormat="1" ht="25.5">
      <c r="A6" s="68"/>
      <c r="B6" s="69"/>
      <c r="C6" s="67" t="s">
        <v>82</v>
      </c>
      <c r="D6" s="67" t="s">
        <v>83</v>
      </c>
      <c r="E6" s="70" t="s">
        <v>2</v>
      </c>
      <c r="F6" s="67"/>
      <c r="G6" s="67" t="s">
        <v>101</v>
      </c>
      <c r="H6" s="70" t="s">
        <v>2</v>
      </c>
      <c r="I6" s="68"/>
      <c r="J6" s="67" t="s">
        <v>82</v>
      </c>
      <c r="K6" s="71" t="s">
        <v>83</v>
      </c>
      <c r="L6" s="72" t="s">
        <v>2</v>
      </c>
    </row>
    <row r="7" spans="1:14">
      <c r="A7" s="8"/>
      <c r="B7" s="9"/>
      <c r="C7" s="10"/>
      <c r="D7" s="10"/>
      <c r="E7" s="11"/>
      <c r="F7" s="10"/>
      <c r="G7" s="10"/>
      <c r="H7" s="11"/>
      <c r="I7" s="8"/>
      <c r="J7" s="10"/>
      <c r="K7" s="12"/>
      <c r="L7" s="13"/>
    </row>
    <row r="8" spans="1:14">
      <c r="A8" s="14"/>
      <c r="B8" s="15" t="s">
        <v>3</v>
      </c>
      <c r="C8" s="16"/>
      <c r="D8" s="16"/>
      <c r="E8" s="17"/>
      <c r="F8" s="16"/>
      <c r="G8" s="16"/>
      <c r="H8" s="17"/>
      <c r="I8" s="14"/>
      <c r="J8" s="16"/>
      <c r="K8" s="18"/>
      <c r="L8" s="19"/>
    </row>
    <row r="9" spans="1:14">
      <c r="A9" s="20">
        <v>5700</v>
      </c>
      <c r="B9" s="21" t="s">
        <v>4</v>
      </c>
      <c r="C9" s="22">
        <v>17302420.120000001</v>
      </c>
      <c r="D9" s="22">
        <v>4243765.68</v>
      </c>
      <c r="E9" s="23">
        <f>IF(ISERROR(D9/C9),"0.00%",D9/C9)</f>
        <v>0.24527006341122176</v>
      </c>
      <c r="F9" s="16"/>
      <c r="G9" s="22">
        <v>17302420.120000001</v>
      </c>
      <c r="H9" s="23">
        <f>IF(ISERROR(G9/C9),"0.00%",G9/C9)</f>
        <v>1</v>
      </c>
      <c r="I9" s="14"/>
      <c r="J9" s="22">
        <v>18816154.32</v>
      </c>
      <c r="K9" s="22">
        <v>4014239.88</v>
      </c>
      <c r="L9" s="23">
        <f t="shared" ref="L9:L28" si="0">IF(ISERROR(K9/J9),"0.00%",K9/J9)</f>
        <v>0.21334008064194065</v>
      </c>
    </row>
    <row r="10" spans="1:14">
      <c r="A10" s="20">
        <v>1110</v>
      </c>
      <c r="B10" s="14" t="s">
        <v>5</v>
      </c>
      <c r="C10" s="24">
        <v>3762377.08</v>
      </c>
      <c r="D10" s="24">
        <v>919117.57</v>
      </c>
      <c r="E10" s="23">
        <f t="shared" ref="E10:E25" si="1">IF(ISERROR(D10/C10),"0.00%",D10/C10)</f>
        <v>0.24429172048858003</v>
      </c>
      <c r="F10" s="16"/>
      <c r="G10" s="24">
        <v>3762377.08</v>
      </c>
      <c r="H10" s="23">
        <f t="shared" ref="H10:H28" si="2">IF(ISERROR(G10/C10),"0.00%",G10/C10)</f>
        <v>1</v>
      </c>
      <c r="I10" s="14"/>
      <c r="J10" s="24">
        <v>0</v>
      </c>
      <c r="K10" s="24">
        <v>865932.55</v>
      </c>
      <c r="L10" s="23" t="str">
        <f t="shared" si="0"/>
        <v>0.00%</v>
      </c>
    </row>
    <row r="11" spans="1:14">
      <c r="A11" s="20">
        <v>1300</v>
      </c>
      <c r="B11" s="14" t="s">
        <v>6</v>
      </c>
      <c r="C11" s="24">
        <v>0</v>
      </c>
      <c r="D11" s="24">
        <v>0</v>
      </c>
      <c r="E11" s="23" t="str">
        <f t="shared" si="1"/>
        <v>0.00%</v>
      </c>
      <c r="F11" s="16"/>
      <c r="G11" s="24">
        <v>0</v>
      </c>
      <c r="H11" s="23" t="str">
        <f t="shared" si="2"/>
        <v>0.00%</v>
      </c>
      <c r="I11" s="14"/>
      <c r="J11" s="24">
        <v>0</v>
      </c>
      <c r="K11" s="24">
        <v>0</v>
      </c>
      <c r="L11" s="23" t="str">
        <f t="shared" si="0"/>
        <v>0.00%</v>
      </c>
    </row>
    <row r="12" spans="1:14">
      <c r="A12" s="20">
        <v>1400</v>
      </c>
      <c r="B12" s="25" t="s">
        <v>54</v>
      </c>
      <c r="C12" s="24">
        <v>0</v>
      </c>
      <c r="D12" s="24">
        <v>0</v>
      </c>
      <c r="E12" s="23" t="str">
        <f>IF(ISERROR(D12/C12),"0.00%",D12/C12)</f>
        <v>0.00%</v>
      </c>
      <c r="F12" s="16"/>
      <c r="G12" s="24">
        <v>0</v>
      </c>
      <c r="H12" s="23" t="str">
        <f t="shared" si="2"/>
        <v>0.00%</v>
      </c>
      <c r="I12" s="14"/>
      <c r="J12" s="24">
        <v>0</v>
      </c>
      <c r="K12" s="24">
        <v>0</v>
      </c>
      <c r="L12" s="23" t="str">
        <f t="shared" si="0"/>
        <v>0.00%</v>
      </c>
    </row>
    <row r="13" spans="1:14">
      <c r="A13" s="20">
        <v>1500</v>
      </c>
      <c r="B13" s="25" t="s">
        <v>55</v>
      </c>
      <c r="C13" s="24">
        <v>0</v>
      </c>
      <c r="D13" s="24">
        <v>85162.67</v>
      </c>
      <c r="E13" s="23" t="str">
        <f t="shared" si="1"/>
        <v>0.00%</v>
      </c>
      <c r="F13" s="16"/>
      <c r="G13" s="24">
        <v>0</v>
      </c>
      <c r="H13" s="23" t="str">
        <f t="shared" si="2"/>
        <v>0.00%</v>
      </c>
      <c r="I13" s="14"/>
      <c r="J13" s="24">
        <v>0</v>
      </c>
      <c r="K13" s="24">
        <v>95149.23</v>
      </c>
      <c r="L13" s="23" t="str">
        <f t="shared" si="0"/>
        <v>0.00%</v>
      </c>
    </row>
    <row r="14" spans="1:14">
      <c r="A14" s="20">
        <v>1600</v>
      </c>
      <c r="B14" s="25" t="s">
        <v>29</v>
      </c>
      <c r="C14" s="24">
        <v>0</v>
      </c>
      <c r="D14" s="24">
        <v>0</v>
      </c>
      <c r="E14" s="23" t="str">
        <f t="shared" si="1"/>
        <v>0.00%</v>
      </c>
      <c r="F14" s="16"/>
      <c r="G14" s="24">
        <v>0</v>
      </c>
      <c r="H14" s="23" t="str">
        <f t="shared" si="2"/>
        <v>0.00%</v>
      </c>
      <c r="I14" s="14"/>
      <c r="J14" s="24">
        <v>0</v>
      </c>
      <c r="K14" s="24">
        <v>0</v>
      </c>
      <c r="L14" s="23" t="str">
        <f t="shared" si="0"/>
        <v>0.00%</v>
      </c>
    </row>
    <row r="15" spans="1:14">
      <c r="A15" s="20">
        <v>1700</v>
      </c>
      <c r="B15" s="25" t="s">
        <v>56</v>
      </c>
      <c r="C15" s="24">
        <v>477950</v>
      </c>
      <c r="D15" s="24">
        <v>133234.39000000001</v>
      </c>
      <c r="E15" s="23">
        <f t="shared" si="1"/>
        <v>0.27876219269798097</v>
      </c>
      <c r="F15" s="16"/>
      <c r="G15" s="24">
        <v>477950</v>
      </c>
      <c r="H15" s="23">
        <f t="shared" si="2"/>
        <v>1</v>
      </c>
      <c r="I15" s="14"/>
      <c r="J15" s="24">
        <v>514000</v>
      </c>
      <c r="K15" s="24">
        <v>11145.5</v>
      </c>
      <c r="L15" s="23">
        <f t="shared" si="0"/>
        <v>2.1683852140077821E-2</v>
      </c>
    </row>
    <row r="16" spans="1:14">
      <c r="A16" s="20">
        <v>1800</v>
      </c>
      <c r="B16" s="25" t="s">
        <v>57</v>
      </c>
      <c r="C16" s="24">
        <v>0</v>
      </c>
      <c r="D16" s="24">
        <v>0</v>
      </c>
      <c r="E16" s="23" t="str">
        <f t="shared" si="1"/>
        <v>0.00%</v>
      </c>
      <c r="F16" s="16"/>
      <c r="G16" s="24">
        <v>0</v>
      </c>
      <c r="H16" s="23" t="str">
        <f t="shared" si="2"/>
        <v>0.00%</v>
      </c>
      <c r="I16" s="14"/>
      <c r="J16" s="24">
        <v>0</v>
      </c>
      <c r="K16" s="24">
        <v>0</v>
      </c>
      <c r="L16" s="23" t="str">
        <f t="shared" si="0"/>
        <v>0.00%</v>
      </c>
    </row>
    <row r="17" spans="1:12">
      <c r="A17" s="20">
        <v>1900</v>
      </c>
      <c r="B17" s="25" t="s">
        <v>58</v>
      </c>
      <c r="C17" s="24">
        <v>140000</v>
      </c>
      <c r="D17" s="24">
        <v>154755.5</v>
      </c>
      <c r="E17" s="23">
        <f t="shared" si="1"/>
        <v>1.1053964285714286</v>
      </c>
      <c r="F17" s="16"/>
      <c r="G17" s="24">
        <v>140000</v>
      </c>
      <c r="H17" s="23">
        <f t="shared" si="2"/>
        <v>1</v>
      </c>
      <c r="I17" s="14"/>
      <c r="J17" s="24">
        <v>140000</v>
      </c>
      <c r="K17" s="24">
        <v>161539.92000000001</v>
      </c>
      <c r="L17" s="23">
        <f t="shared" si="0"/>
        <v>1.1538565714285716</v>
      </c>
    </row>
    <row r="18" spans="1:12">
      <c r="A18" s="20">
        <v>1910</v>
      </c>
      <c r="B18" s="14" t="s">
        <v>7</v>
      </c>
      <c r="C18" s="24">
        <v>0</v>
      </c>
      <c r="D18" s="24">
        <v>10217.01</v>
      </c>
      <c r="E18" s="23" t="str">
        <f t="shared" si="1"/>
        <v>0.00%</v>
      </c>
      <c r="F18" s="16"/>
      <c r="G18" s="24">
        <v>0</v>
      </c>
      <c r="H18" s="23" t="str">
        <f t="shared" si="2"/>
        <v>0.00%</v>
      </c>
      <c r="I18" s="14"/>
      <c r="J18" s="24">
        <v>0</v>
      </c>
      <c r="K18" s="24">
        <v>6000</v>
      </c>
      <c r="L18" s="23" t="str">
        <f t="shared" si="0"/>
        <v>0.00%</v>
      </c>
    </row>
    <row r="19" spans="1:12">
      <c r="A19" s="20">
        <v>1920</v>
      </c>
      <c r="B19" s="14" t="s">
        <v>8</v>
      </c>
      <c r="C19" s="24">
        <v>0</v>
      </c>
      <c r="D19" s="24">
        <v>289052.55</v>
      </c>
      <c r="E19" s="23" t="str">
        <f t="shared" si="1"/>
        <v>0.00%</v>
      </c>
      <c r="F19" s="16"/>
      <c r="G19" s="24">
        <v>0</v>
      </c>
      <c r="H19" s="23" t="str">
        <f t="shared" si="2"/>
        <v>0.00%</v>
      </c>
      <c r="I19" s="14"/>
      <c r="J19" s="24">
        <v>0</v>
      </c>
      <c r="K19" s="24">
        <v>1816.41</v>
      </c>
      <c r="L19" s="23" t="str">
        <f t="shared" si="0"/>
        <v>0.00%</v>
      </c>
    </row>
    <row r="20" spans="1:12">
      <c r="A20" s="20">
        <v>1990</v>
      </c>
      <c r="B20" s="14" t="s">
        <v>14</v>
      </c>
      <c r="C20" s="26">
        <v>0</v>
      </c>
      <c r="D20" s="26">
        <v>698.12</v>
      </c>
      <c r="E20" s="23" t="str">
        <f>IF(ISERROR(D20/C20),"0.00%",D20/C20)</f>
        <v>0.00%</v>
      </c>
      <c r="F20" s="16"/>
      <c r="G20" s="26">
        <v>0</v>
      </c>
      <c r="H20" s="23" t="str">
        <f t="shared" si="2"/>
        <v>0.00%</v>
      </c>
      <c r="I20" s="14"/>
      <c r="J20" s="26">
        <v>0</v>
      </c>
      <c r="K20" s="26">
        <v>27413.5</v>
      </c>
      <c r="L20" s="23" t="str">
        <f t="shared" si="0"/>
        <v>0.00%</v>
      </c>
    </row>
    <row r="21" spans="1:12">
      <c r="A21" s="20">
        <v>3000</v>
      </c>
      <c r="B21" s="14" t="s">
        <v>9</v>
      </c>
      <c r="C21" s="26">
        <v>0</v>
      </c>
      <c r="D21" s="26">
        <v>0</v>
      </c>
      <c r="E21" s="23" t="str">
        <f t="shared" si="1"/>
        <v>0.00%</v>
      </c>
      <c r="F21" s="16"/>
      <c r="G21" s="26">
        <v>0</v>
      </c>
      <c r="H21" s="23" t="str">
        <f t="shared" si="2"/>
        <v>0.00%</v>
      </c>
      <c r="I21" s="14"/>
      <c r="J21" s="26">
        <v>0</v>
      </c>
      <c r="K21" s="26">
        <v>0</v>
      </c>
      <c r="L21" s="23" t="str">
        <f t="shared" si="0"/>
        <v>0.00%</v>
      </c>
    </row>
    <row r="22" spans="1:12">
      <c r="A22" s="20">
        <v>3954</v>
      </c>
      <c r="B22" s="14" t="s">
        <v>10</v>
      </c>
      <c r="C22" s="26">
        <v>473580.2</v>
      </c>
      <c r="D22" s="26">
        <v>208388</v>
      </c>
      <c r="E22" s="23">
        <f t="shared" si="1"/>
        <v>0.44002684233842543</v>
      </c>
      <c r="F22" s="16"/>
      <c r="G22" s="26">
        <v>473580.2</v>
      </c>
      <c r="H22" s="23">
        <f t="shared" si="2"/>
        <v>1</v>
      </c>
      <c r="I22" s="14"/>
      <c r="J22" s="26">
        <v>366712.5</v>
      </c>
      <c r="K22" s="26">
        <v>111447.82</v>
      </c>
      <c r="L22" s="23">
        <f t="shared" si="0"/>
        <v>0.3039106111736033</v>
      </c>
    </row>
    <row r="23" spans="1:12">
      <c r="A23" s="20">
        <v>4000</v>
      </c>
      <c r="B23" s="27" t="s">
        <v>13</v>
      </c>
      <c r="C23" s="24">
        <v>0</v>
      </c>
      <c r="D23" s="24">
        <v>0</v>
      </c>
      <c r="E23" s="23" t="str">
        <f t="shared" si="1"/>
        <v>0.00%</v>
      </c>
      <c r="F23" s="16"/>
      <c r="G23" s="24">
        <v>0</v>
      </c>
      <c r="H23" s="23" t="str">
        <f t="shared" si="2"/>
        <v>0.00%</v>
      </c>
      <c r="I23" s="14"/>
      <c r="J23" s="24">
        <v>0</v>
      </c>
      <c r="K23" s="24">
        <v>0</v>
      </c>
      <c r="L23" s="23" t="str">
        <f t="shared" si="0"/>
        <v>0.00%</v>
      </c>
    </row>
    <row r="24" spans="1:12">
      <c r="A24" s="20">
        <v>5200</v>
      </c>
      <c r="B24" s="25" t="s">
        <v>28</v>
      </c>
      <c r="C24" s="24">
        <v>0</v>
      </c>
      <c r="D24" s="24">
        <v>0</v>
      </c>
      <c r="E24" s="23" t="str">
        <f t="shared" si="1"/>
        <v>0.00%</v>
      </c>
      <c r="F24" s="16"/>
      <c r="G24" s="24">
        <v>0</v>
      </c>
      <c r="H24" s="23" t="str">
        <f t="shared" si="2"/>
        <v>0.00%</v>
      </c>
      <c r="I24" s="14"/>
      <c r="J24" s="24">
        <v>0</v>
      </c>
      <c r="K24" s="24">
        <v>0</v>
      </c>
      <c r="L24" s="23" t="str">
        <f t="shared" si="0"/>
        <v>0.00%</v>
      </c>
    </row>
    <row r="25" spans="1:12">
      <c r="A25" s="20">
        <v>5900</v>
      </c>
      <c r="B25" s="25" t="s">
        <v>26</v>
      </c>
      <c r="C25" s="24">
        <v>0</v>
      </c>
      <c r="D25" s="24">
        <v>0</v>
      </c>
      <c r="E25" s="23" t="str">
        <f t="shared" si="1"/>
        <v>0.00%</v>
      </c>
      <c r="F25" s="16"/>
      <c r="G25" s="24">
        <v>0</v>
      </c>
      <c r="H25" s="23" t="str">
        <f t="shared" si="2"/>
        <v>0.00%</v>
      </c>
      <c r="I25" s="14"/>
      <c r="J25" s="24">
        <v>0</v>
      </c>
      <c r="K25" s="24">
        <v>0</v>
      </c>
      <c r="L25" s="23" t="str">
        <f t="shared" si="0"/>
        <v>0.00%</v>
      </c>
    </row>
    <row r="26" spans="1:12">
      <c r="A26" s="20"/>
      <c r="B26" s="14" t="s">
        <v>11</v>
      </c>
      <c r="C26" s="24">
        <v>0</v>
      </c>
      <c r="D26" s="24">
        <v>0</v>
      </c>
      <c r="E26" s="23" t="str">
        <f>IF(ISERROR(D26/C26),"0.00%",D26/C26)</f>
        <v>0.00%</v>
      </c>
      <c r="F26" s="16"/>
      <c r="G26" s="24">
        <v>0</v>
      </c>
      <c r="H26" s="23" t="str">
        <f t="shared" si="2"/>
        <v>0.00%</v>
      </c>
      <c r="I26" s="14"/>
      <c r="J26" s="24">
        <v>0</v>
      </c>
      <c r="K26" s="24">
        <v>0</v>
      </c>
      <c r="L26" s="23" t="str">
        <f t="shared" si="0"/>
        <v>0.00%</v>
      </c>
    </row>
    <row r="27" spans="1:12">
      <c r="A27" s="20"/>
      <c r="B27" s="14" t="s">
        <v>12</v>
      </c>
      <c r="C27" s="28">
        <v>0</v>
      </c>
      <c r="D27" s="28">
        <v>0</v>
      </c>
      <c r="E27" s="23" t="str">
        <f>IF(ISERROR(D27/C27),"0.00%",D27/C27)</f>
        <v>0.00%</v>
      </c>
      <c r="F27" s="16"/>
      <c r="G27" s="28">
        <v>0</v>
      </c>
      <c r="H27" s="23" t="str">
        <f t="shared" si="2"/>
        <v>0.00%</v>
      </c>
      <c r="I27" s="14"/>
      <c r="J27" s="28">
        <v>0</v>
      </c>
      <c r="K27" s="28">
        <v>0</v>
      </c>
      <c r="L27" s="23" t="str">
        <f t="shared" si="0"/>
        <v>0.00%</v>
      </c>
    </row>
    <row r="28" spans="1:12" s="39" customFormat="1">
      <c r="A28" s="29"/>
      <c r="B28" s="9" t="s">
        <v>15</v>
      </c>
      <c r="C28" s="79">
        <f>SUM(C9:C27)</f>
        <v>22156327.400000002</v>
      </c>
      <c r="D28" s="79">
        <f>SUM(D9:D27)</f>
        <v>6044391.4899999993</v>
      </c>
      <c r="E28" s="30">
        <f>IF(ISERROR(D28/C28),"0.00%",D28/C28)</f>
        <v>0.27280656134373599</v>
      </c>
      <c r="F28" s="31"/>
      <c r="G28" s="79">
        <f>SUM(G9:G27)</f>
        <v>22156327.400000002</v>
      </c>
      <c r="H28" s="30">
        <f t="shared" si="2"/>
        <v>1</v>
      </c>
      <c r="I28" s="9"/>
      <c r="J28" s="79">
        <f>SUM(J9:J27)</f>
        <v>19836866.82</v>
      </c>
      <c r="K28" s="79">
        <f>SUM(K9:K27)</f>
        <v>5294684.8100000005</v>
      </c>
      <c r="L28" s="30">
        <f t="shared" si="0"/>
        <v>0.26691134532706412</v>
      </c>
    </row>
    <row r="29" spans="1:12">
      <c r="A29" s="20"/>
      <c r="B29" s="14"/>
      <c r="C29" s="32"/>
      <c r="D29" s="32"/>
      <c r="E29" s="17"/>
      <c r="F29" s="16"/>
      <c r="G29" s="32"/>
      <c r="H29" s="17"/>
      <c r="I29" s="14"/>
      <c r="J29" s="32"/>
      <c r="K29" s="33"/>
      <c r="L29" s="19"/>
    </row>
    <row r="30" spans="1:12">
      <c r="A30" s="20"/>
      <c r="B30" s="14"/>
      <c r="C30" s="32"/>
      <c r="D30" s="32"/>
      <c r="E30" s="17"/>
      <c r="F30" s="16"/>
      <c r="G30" s="34"/>
      <c r="H30" s="17"/>
      <c r="I30" s="14"/>
      <c r="J30" s="34"/>
      <c r="K30" s="35"/>
      <c r="L30" s="19"/>
    </row>
    <row r="31" spans="1:12">
      <c r="A31" s="20"/>
      <c r="B31" s="15" t="s">
        <v>16</v>
      </c>
      <c r="C31" s="32"/>
      <c r="D31" s="32"/>
      <c r="E31" s="17"/>
      <c r="F31" s="16"/>
      <c r="G31" s="34"/>
      <c r="H31" s="17"/>
      <c r="I31" s="14"/>
      <c r="J31" s="34"/>
      <c r="K31" s="35"/>
      <c r="L31" s="19"/>
    </row>
    <row r="32" spans="1:12">
      <c r="A32" s="20">
        <v>100</v>
      </c>
      <c r="B32" s="27" t="s">
        <v>17</v>
      </c>
      <c r="C32" s="22">
        <v>8843659.4800000004</v>
      </c>
      <c r="D32" s="22">
        <v>1840134.8</v>
      </c>
      <c r="E32" s="23">
        <f t="shared" ref="E32:E45" si="3">IF(ISERROR(D32/C32),"0.00%",D32/C32)</f>
        <v>0.20807390924101929</v>
      </c>
      <c r="F32" s="16"/>
      <c r="G32" s="22">
        <v>8843659.4800000004</v>
      </c>
      <c r="H32" s="23">
        <f>IF(ISERROR(G32/C32),"0.00%",G32/C32)</f>
        <v>1</v>
      </c>
      <c r="I32" s="14"/>
      <c r="J32" s="22">
        <v>7992353.8899999997</v>
      </c>
      <c r="K32" s="22">
        <v>1536422.51</v>
      </c>
      <c r="L32" s="23">
        <f t="shared" ref="L32:L45" si="4">IF(ISERROR(K32/J32),"0.00%",K32/J32)</f>
        <v>0.19223654647254365</v>
      </c>
    </row>
    <row r="33" spans="1:12">
      <c r="A33" s="20">
        <v>200</v>
      </c>
      <c r="B33" s="14" t="s">
        <v>18</v>
      </c>
      <c r="C33" s="24">
        <v>2550540.65</v>
      </c>
      <c r="D33" s="24">
        <v>515183.39</v>
      </c>
      <c r="E33" s="23">
        <f t="shared" si="3"/>
        <v>0.20198987614645547</v>
      </c>
      <c r="F33" s="16"/>
      <c r="G33" s="24">
        <v>2550540.65</v>
      </c>
      <c r="H33" s="23">
        <f t="shared" ref="H33:H45" si="5">IF(ISERROR(G33/C33),"0.00%",G33/C33)</f>
        <v>1</v>
      </c>
      <c r="I33" s="14"/>
      <c r="J33" s="24">
        <v>2369644.7200000002</v>
      </c>
      <c r="K33" s="24">
        <v>395833.2</v>
      </c>
      <c r="L33" s="23">
        <f t="shared" si="4"/>
        <v>0.16704326883229989</v>
      </c>
    </row>
    <row r="34" spans="1:12">
      <c r="A34" s="20">
        <v>300</v>
      </c>
      <c r="B34" s="14" t="s">
        <v>47</v>
      </c>
      <c r="C34" s="24">
        <v>2810294.67</v>
      </c>
      <c r="D34" s="24">
        <v>607228.41</v>
      </c>
      <c r="E34" s="23">
        <f t="shared" si="3"/>
        <v>0.21607286114235133</v>
      </c>
      <c r="F34" s="16"/>
      <c r="G34" s="24">
        <v>2810294.67</v>
      </c>
      <c r="H34" s="23">
        <f t="shared" si="5"/>
        <v>1</v>
      </c>
      <c r="I34" s="14"/>
      <c r="J34" s="24">
        <v>2324521.7999999998</v>
      </c>
      <c r="K34" s="24">
        <v>314997.27</v>
      </c>
      <c r="L34" s="23">
        <f t="shared" si="4"/>
        <v>0.1355105682381641</v>
      </c>
    </row>
    <row r="35" spans="1:12">
      <c r="A35" s="20">
        <v>400</v>
      </c>
      <c r="B35" s="14" t="s">
        <v>48</v>
      </c>
      <c r="C35" s="24">
        <v>3531049.71</v>
      </c>
      <c r="D35" s="24">
        <v>1278597.51</v>
      </c>
      <c r="E35" s="23">
        <f t="shared" si="3"/>
        <v>0.36210124892294421</v>
      </c>
      <c r="F35" s="16"/>
      <c r="G35" s="24">
        <v>3531049.71</v>
      </c>
      <c r="H35" s="23">
        <f t="shared" si="5"/>
        <v>1</v>
      </c>
      <c r="I35" s="14"/>
      <c r="J35" s="24">
        <v>2971350.12</v>
      </c>
      <c r="K35" s="24">
        <v>677254.4</v>
      </c>
      <c r="L35" s="23">
        <f t="shared" si="4"/>
        <v>0.22792817158820719</v>
      </c>
    </row>
    <row r="36" spans="1:12">
      <c r="A36" s="20">
        <v>500</v>
      </c>
      <c r="B36" s="14" t="s">
        <v>49</v>
      </c>
      <c r="C36" s="24">
        <v>1673430.53</v>
      </c>
      <c r="D36" s="24">
        <v>416071.75</v>
      </c>
      <c r="E36" s="23">
        <f t="shared" si="3"/>
        <v>0.24863401410514482</v>
      </c>
      <c r="F36" s="16"/>
      <c r="G36" s="24">
        <v>1673430.53</v>
      </c>
      <c r="H36" s="23">
        <f t="shared" si="5"/>
        <v>1</v>
      </c>
      <c r="I36" s="14"/>
      <c r="J36" s="24">
        <v>1158518.18</v>
      </c>
      <c r="K36" s="24">
        <v>305236.90000000002</v>
      </c>
      <c r="L36" s="23">
        <f t="shared" si="4"/>
        <v>0.26347182570756034</v>
      </c>
    </row>
    <row r="37" spans="1:12">
      <c r="A37" s="20">
        <v>600</v>
      </c>
      <c r="B37" s="14" t="s">
        <v>50</v>
      </c>
      <c r="C37" s="24">
        <v>958936.16</v>
      </c>
      <c r="D37" s="24">
        <v>814201.67</v>
      </c>
      <c r="E37" s="23">
        <f t="shared" si="3"/>
        <v>0.84906764804864587</v>
      </c>
      <c r="F37" s="16"/>
      <c r="G37" s="24">
        <v>958936.16</v>
      </c>
      <c r="H37" s="23">
        <f t="shared" si="5"/>
        <v>1</v>
      </c>
      <c r="I37" s="14"/>
      <c r="J37" s="24">
        <v>1043799.91</v>
      </c>
      <c r="K37" s="24">
        <v>521670.8</v>
      </c>
      <c r="L37" s="23">
        <f t="shared" si="4"/>
        <v>0.49978046079731886</v>
      </c>
    </row>
    <row r="38" spans="1:12">
      <c r="A38" s="20">
        <v>700</v>
      </c>
      <c r="B38" s="14" t="s">
        <v>19</v>
      </c>
      <c r="C38" s="24">
        <v>0</v>
      </c>
      <c r="D38" s="24">
        <v>0</v>
      </c>
      <c r="E38" s="23" t="str">
        <f t="shared" si="3"/>
        <v>0.00%</v>
      </c>
      <c r="F38" s="16"/>
      <c r="G38" s="24">
        <v>0</v>
      </c>
      <c r="H38" s="23" t="str">
        <f t="shared" si="5"/>
        <v>0.00%</v>
      </c>
      <c r="I38" s="14"/>
      <c r="J38" s="24">
        <v>0</v>
      </c>
      <c r="K38" s="24">
        <v>0</v>
      </c>
      <c r="L38" s="23" t="str">
        <f t="shared" si="4"/>
        <v>0.00%</v>
      </c>
    </row>
    <row r="39" spans="1:12">
      <c r="A39" s="20">
        <v>800</v>
      </c>
      <c r="B39" s="14" t="s">
        <v>20</v>
      </c>
      <c r="C39" s="24">
        <v>52024.73</v>
      </c>
      <c r="D39" s="24">
        <v>33499.919999999998</v>
      </c>
      <c r="E39" s="23">
        <f t="shared" si="3"/>
        <v>0.64392299585216484</v>
      </c>
      <c r="F39" s="16"/>
      <c r="G39" s="24">
        <v>52024.73</v>
      </c>
      <c r="H39" s="23">
        <f t="shared" si="5"/>
        <v>1</v>
      </c>
      <c r="I39" s="14"/>
      <c r="J39" s="24">
        <v>214872.24</v>
      </c>
      <c r="K39" s="24">
        <v>73406.19</v>
      </c>
      <c r="L39" s="23">
        <f t="shared" si="4"/>
        <v>0.34162714550748857</v>
      </c>
    </row>
    <row r="40" spans="1:12">
      <c r="A40" s="20">
        <v>900</v>
      </c>
      <c r="B40" s="14" t="s">
        <v>21</v>
      </c>
      <c r="C40" s="24">
        <v>0</v>
      </c>
      <c r="D40" s="24">
        <v>0</v>
      </c>
      <c r="E40" s="23" t="str">
        <f t="shared" si="3"/>
        <v>0.00%</v>
      </c>
      <c r="F40" s="16"/>
      <c r="G40" s="24">
        <v>0</v>
      </c>
      <c r="H40" s="23" t="str">
        <f t="shared" si="5"/>
        <v>0.00%</v>
      </c>
      <c r="I40" s="14"/>
      <c r="J40" s="24">
        <v>0</v>
      </c>
      <c r="K40" s="24">
        <v>0</v>
      </c>
      <c r="L40" s="23" t="str">
        <f t="shared" si="4"/>
        <v>0.00%</v>
      </c>
    </row>
    <row r="41" spans="1:12">
      <c r="A41" s="36" t="s">
        <v>51</v>
      </c>
      <c r="B41" s="25" t="s">
        <v>27</v>
      </c>
      <c r="C41" s="24">
        <v>0</v>
      </c>
      <c r="D41" s="24">
        <v>0</v>
      </c>
      <c r="E41" s="23" t="str">
        <f>IF(ISERROR(D41/C41),"0.00%",D41/C41)</f>
        <v>0.00%</v>
      </c>
      <c r="F41" s="16"/>
      <c r="G41" s="24">
        <v>0</v>
      </c>
      <c r="H41" s="23" t="str">
        <f t="shared" si="5"/>
        <v>0.00%</v>
      </c>
      <c r="I41" s="14"/>
      <c r="J41" s="24">
        <v>0</v>
      </c>
      <c r="K41" s="24">
        <v>0</v>
      </c>
      <c r="L41" s="23" t="str">
        <f t="shared" si="4"/>
        <v>0.00%</v>
      </c>
    </row>
    <row r="42" spans="1:12">
      <c r="A42" s="36" t="s">
        <v>52</v>
      </c>
      <c r="B42" s="25" t="s">
        <v>53</v>
      </c>
      <c r="C42" s="24">
        <v>1065000</v>
      </c>
      <c r="D42" s="24">
        <v>355000</v>
      </c>
      <c r="E42" s="23">
        <f>IF(ISERROR(D42/C42),"0.00%",D42/C42)</f>
        <v>0.33333333333333331</v>
      </c>
      <c r="F42" s="16"/>
      <c r="G42" s="24">
        <v>1065000</v>
      </c>
      <c r="H42" s="23">
        <f t="shared" si="5"/>
        <v>1</v>
      </c>
      <c r="I42" s="14"/>
      <c r="J42" s="24">
        <v>1045000</v>
      </c>
      <c r="K42" s="24">
        <v>261250</v>
      </c>
      <c r="L42" s="23">
        <f t="shared" si="4"/>
        <v>0.25</v>
      </c>
    </row>
    <row r="43" spans="1:12">
      <c r="A43" s="20"/>
      <c r="B43" s="14" t="s">
        <v>22</v>
      </c>
      <c r="C43" s="24">
        <v>0</v>
      </c>
      <c r="D43" s="24">
        <v>0</v>
      </c>
      <c r="E43" s="23" t="str">
        <f t="shared" si="3"/>
        <v>0.00%</v>
      </c>
      <c r="F43" s="16"/>
      <c r="G43" s="24">
        <v>0</v>
      </c>
      <c r="H43" s="23" t="str">
        <f>IF(ISERROR(G43/C43),"0.00%",G43/C43)</f>
        <v>0.00%</v>
      </c>
      <c r="I43" s="14"/>
      <c r="J43" s="24">
        <v>0</v>
      </c>
      <c r="K43" s="24">
        <v>0</v>
      </c>
      <c r="L43" s="23" t="str">
        <f t="shared" si="4"/>
        <v>0.00%</v>
      </c>
    </row>
    <row r="44" spans="1:12">
      <c r="A44" s="14"/>
      <c r="B44" s="14" t="s">
        <v>23</v>
      </c>
      <c r="C44" s="28">
        <v>0</v>
      </c>
      <c r="D44" s="28">
        <v>0</v>
      </c>
      <c r="E44" s="23" t="str">
        <f t="shared" si="3"/>
        <v>0.00%</v>
      </c>
      <c r="F44" s="16"/>
      <c r="G44" s="28">
        <v>0</v>
      </c>
      <c r="H44" s="23" t="str">
        <f t="shared" si="5"/>
        <v>0.00%</v>
      </c>
      <c r="I44" s="14"/>
      <c r="J44" s="28">
        <v>0</v>
      </c>
      <c r="K44" s="28">
        <v>0</v>
      </c>
      <c r="L44" s="23" t="str">
        <f t="shared" si="4"/>
        <v>0.00%</v>
      </c>
    </row>
    <row r="45" spans="1:12" s="39" customFormat="1">
      <c r="A45" s="9"/>
      <c r="B45" s="9" t="s">
        <v>24</v>
      </c>
      <c r="C45" s="79">
        <f>SUM(C32:C44)</f>
        <v>21484935.930000003</v>
      </c>
      <c r="D45" s="79">
        <f>SUM(D32:D44)</f>
        <v>5859917.4500000002</v>
      </c>
      <c r="E45" s="30">
        <f t="shared" si="3"/>
        <v>0.27274540026985311</v>
      </c>
      <c r="F45" s="31"/>
      <c r="G45" s="79">
        <f>SUM(G32:G44)</f>
        <v>21484935.930000003</v>
      </c>
      <c r="H45" s="30">
        <f t="shared" si="5"/>
        <v>1</v>
      </c>
      <c r="I45" s="9"/>
      <c r="J45" s="79">
        <f>SUM(J32:J44)</f>
        <v>19120060.859999999</v>
      </c>
      <c r="K45" s="79">
        <f>SUM(K32:K44)</f>
        <v>4086071.2699999996</v>
      </c>
      <c r="L45" s="30">
        <f t="shared" si="4"/>
        <v>0.21370597614300688</v>
      </c>
    </row>
    <row r="46" spans="1:12">
      <c r="A46" s="14"/>
      <c r="B46" s="14"/>
      <c r="C46" s="16"/>
      <c r="D46" s="16"/>
      <c r="E46" s="17"/>
      <c r="F46" s="16"/>
      <c r="G46" s="34"/>
      <c r="H46" s="17"/>
      <c r="I46" s="14"/>
      <c r="J46" s="34"/>
      <c r="K46" s="35"/>
      <c r="L46" s="19"/>
    </row>
    <row r="47" spans="1:12" ht="13.5" thickBot="1">
      <c r="B47" s="91" t="s">
        <v>146</v>
      </c>
      <c r="D47" s="92">
        <f>D28-D45</f>
        <v>184474.03999999911</v>
      </c>
      <c r="G47" s="92">
        <f>G28-G45</f>
        <v>671391.46999999881</v>
      </c>
      <c r="K47" s="92">
        <f>K28-K45</f>
        <v>1208613.540000001</v>
      </c>
    </row>
    <row r="48" spans="1:12" ht="13.5" thickTop="1"/>
    <row r="49" spans="2:4">
      <c r="B49" s="85"/>
      <c r="C49" s="85"/>
      <c r="D49" s="86" t="s">
        <v>141</v>
      </c>
    </row>
    <row r="50" spans="2:4">
      <c r="B50" s="87" t="s">
        <v>123</v>
      </c>
      <c r="C50" s="85"/>
      <c r="D50" s="85"/>
    </row>
    <row r="51" spans="2:4">
      <c r="B51" s="85" t="s">
        <v>124</v>
      </c>
      <c r="C51" s="85"/>
      <c r="D51" s="94">
        <v>3210846.74</v>
      </c>
    </row>
    <row r="52" spans="2:4">
      <c r="B52" s="85" t="s">
        <v>125</v>
      </c>
      <c r="C52" s="85"/>
      <c r="D52" s="94">
        <v>598344.29</v>
      </c>
    </row>
    <row r="53" spans="2:4">
      <c r="B53" s="85" t="s">
        <v>126</v>
      </c>
      <c r="C53" s="85"/>
      <c r="D53" s="94">
        <v>0</v>
      </c>
    </row>
    <row r="54" spans="2:4">
      <c r="B54" s="85" t="s">
        <v>127</v>
      </c>
      <c r="C54" s="85"/>
      <c r="D54" s="94">
        <v>76348.759999999995</v>
      </c>
    </row>
    <row r="55" spans="2:4">
      <c r="B55" s="85"/>
      <c r="C55" s="85"/>
      <c r="D55" s="94"/>
    </row>
    <row r="56" spans="2:4">
      <c r="B56" s="88" t="s">
        <v>128</v>
      </c>
      <c r="C56" s="85"/>
      <c r="D56" s="89">
        <f>SUM(D51:D55)</f>
        <v>3885539.79</v>
      </c>
    </row>
    <row r="57" spans="2:4">
      <c r="B57" s="85"/>
      <c r="C57" s="85"/>
      <c r="D57" s="85"/>
    </row>
    <row r="58" spans="2:4">
      <c r="B58" s="85"/>
      <c r="C58" s="85"/>
      <c r="D58" s="85"/>
    </row>
    <row r="59" spans="2:4">
      <c r="B59" s="87" t="s">
        <v>133</v>
      </c>
      <c r="C59" s="85"/>
      <c r="D59" s="85"/>
    </row>
    <row r="60" spans="2:4">
      <c r="B60" s="85" t="s">
        <v>129</v>
      </c>
      <c r="C60" s="85"/>
      <c r="D60" s="94">
        <v>145809.4</v>
      </c>
    </row>
    <row r="61" spans="2:4">
      <c r="B61" s="85" t="s">
        <v>130</v>
      </c>
      <c r="C61" s="85"/>
      <c r="D61" s="94">
        <v>448504.09</v>
      </c>
    </row>
    <row r="62" spans="2:4">
      <c r="B62" s="85" t="s">
        <v>131</v>
      </c>
      <c r="C62" s="85"/>
      <c r="D62" s="94">
        <v>0</v>
      </c>
    </row>
    <row r="63" spans="2:4">
      <c r="B63" s="85"/>
      <c r="C63" s="85"/>
      <c r="D63" s="94"/>
    </row>
    <row r="64" spans="2:4">
      <c r="B64" s="88" t="s">
        <v>132</v>
      </c>
      <c r="C64" s="85"/>
      <c r="D64" s="89">
        <f>SUM(D60:D63)</f>
        <v>594313.49</v>
      </c>
    </row>
    <row r="65" spans="2:5">
      <c r="B65" s="85"/>
      <c r="C65" s="85"/>
      <c r="D65" s="85"/>
    </row>
    <row r="66" spans="2:5">
      <c r="B66" s="85"/>
      <c r="C66" s="85"/>
      <c r="D66" s="85"/>
    </row>
    <row r="67" spans="2:5">
      <c r="B67" s="87" t="s">
        <v>134</v>
      </c>
      <c r="C67" s="85"/>
      <c r="D67" s="85"/>
    </row>
    <row r="68" spans="2:5">
      <c r="B68" s="85" t="s">
        <v>135</v>
      </c>
      <c r="C68" s="85"/>
      <c r="D68" s="94">
        <v>539586.87</v>
      </c>
      <c r="E68" s="37" t="s">
        <v>163</v>
      </c>
    </row>
    <row r="69" spans="2:5">
      <c r="B69" s="85" t="s">
        <v>151</v>
      </c>
      <c r="C69" s="85"/>
      <c r="D69" s="94">
        <v>0</v>
      </c>
    </row>
    <row r="70" spans="2:5">
      <c r="B70" s="85" t="s">
        <v>127</v>
      </c>
      <c r="C70" s="85"/>
      <c r="D70" s="94">
        <v>0</v>
      </c>
    </row>
    <row r="71" spans="2:5">
      <c r="B71" s="85" t="s">
        <v>136</v>
      </c>
      <c r="C71" s="85"/>
      <c r="D71" s="94">
        <v>0</v>
      </c>
    </row>
    <row r="72" spans="2:5">
      <c r="B72" s="85" t="s">
        <v>137</v>
      </c>
      <c r="C72" s="85"/>
      <c r="D72" s="94">
        <v>0</v>
      </c>
    </row>
    <row r="73" spans="2:5">
      <c r="B73" s="85" t="s">
        <v>138</v>
      </c>
      <c r="C73" s="85"/>
      <c r="D73" s="94">
        <v>9939862.9900000002</v>
      </c>
    </row>
    <row r="74" spans="2:5">
      <c r="B74" s="85"/>
      <c r="C74" s="85"/>
      <c r="D74" s="94"/>
    </row>
    <row r="75" spans="2:5">
      <c r="B75" s="88" t="s">
        <v>139</v>
      </c>
      <c r="C75" s="85"/>
      <c r="D75" s="89">
        <f>SUM(D68:D74)</f>
        <v>10479449.859999999</v>
      </c>
    </row>
    <row r="76" spans="2:5">
      <c r="B76" s="85"/>
      <c r="C76" s="85"/>
      <c r="D76" s="85"/>
    </row>
    <row r="77" spans="2:5">
      <c r="B77" s="87" t="s">
        <v>140</v>
      </c>
      <c r="C77" s="85"/>
      <c r="D77" s="89">
        <f>D75+D64</f>
        <v>11073763.35</v>
      </c>
    </row>
    <row r="78" spans="2:5">
      <c r="B78" s="85"/>
      <c r="C78" s="85"/>
      <c r="D78" s="85"/>
    </row>
    <row r="79" spans="2:5">
      <c r="B79" s="85"/>
      <c r="C79" s="85"/>
      <c r="D79" s="85"/>
    </row>
    <row r="80" spans="2:5">
      <c r="B80" s="85" t="s">
        <v>153</v>
      </c>
      <c r="C80" s="85"/>
      <c r="D80" s="90">
        <f>+D75</f>
        <v>10479449.859999999</v>
      </c>
    </row>
    <row r="81" spans="2:5">
      <c r="B81" s="85"/>
      <c r="C81" s="85"/>
      <c r="D81" s="85"/>
    </row>
    <row r="82" spans="2:5">
      <c r="B82" s="85"/>
      <c r="C82" s="85"/>
      <c r="D82" s="85"/>
    </row>
    <row r="83" spans="2:5">
      <c r="B83" s="85" t="s">
        <v>142</v>
      </c>
      <c r="C83" s="85"/>
      <c r="D83" s="85">
        <f>D56/D64</f>
        <v>6.5378623493806272</v>
      </c>
      <c r="E83" s="37" t="s">
        <v>154</v>
      </c>
    </row>
    <row r="84" spans="2:5">
      <c r="B84" s="85" t="s">
        <v>143</v>
      </c>
      <c r="C84" s="85"/>
      <c r="D84" s="85">
        <f>D75/D45</f>
        <v>1.7883272161112098</v>
      </c>
      <c r="E84" s="37" t="s">
        <v>155</v>
      </c>
    </row>
    <row r="85" spans="2:5">
      <c r="B85" s="85" t="s">
        <v>144</v>
      </c>
      <c r="C85" s="85"/>
      <c r="D85" s="85">
        <f>+(D28-D45)/D28</f>
        <v>3.0519869585747022E-2</v>
      </c>
      <c r="E85" s="37" t="s">
        <v>158</v>
      </c>
    </row>
    <row r="86" spans="2:5">
      <c r="B86" s="85" t="s">
        <v>145</v>
      </c>
      <c r="C86" s="85"/>
      <c r="D86" s="85">
        <f>(D75-D80)/D80</f>
        <v>0</v>
      </c>
    </row>
    <row r="87" spans="2:5">
      <c r="B87" s="85"/>
      <c r="C87" s="85"/>
      <c r="D87" s="85"/>
    </row>
  </sheetData>
  <sheetProtection formatCells="0" formatColumns="0" formatRows="0"/>
  <mergeCells count="7">
    <mergeCell ref="C5:E5"/>
    <mergeCell ref="B1:L1"/>
    <mergeCell ref="B2:L2"/>
    <mergeCell ref="B3:L3"/>
    <mergeCell ref="C4:E4"/>
    <mergeCell ref="J5:L5"/>
    <mergeCell ref="G5:H5"/>
  </mergeCells>
  <pageMargins left="0.7" right="0.7" top="0.75" bottom="0.75" header="0.3" footer="0.3"/>
  <pageSetup scale="67" orientation="landscape"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87"/>
  <sheetViews>
    <sheetView showGridLines="0" zoomScale="110" zoomScaleNormal="110" workbookViewId="0">
      <pane xSplit="2" ySplit="6" topLeftCell="C19" activePane="bottomRight" state="frozen"/>
      <selection activeCell="L4" sqref="L1:L1048576"/>
      <selection pane="topRight" activeCell="L4" sqref="L1:L1048576"/>
      <selection pane="bottomLeft" activeCell="L4" sqref="L1:L1048576"/>
      <selection pane="bottomRight" activeCell="E45" sqref="E45"/>
    </sheetView>
  </sheetViews>
  <sheetFormatPr defaultColWidth="9.140625" defaultRowHeight="12.75"/>
  <cols>
    <col min="1" max="1" width="5.42578125" style="37" bestFit="1" customWidth="1"/>
    <col min="2" max="2" width="43" style="37" bestFit="1" customWidth="1"/>
    <col min="3" max="4" width="14.7109375" style="37" customWidth="1"/>
    <col min="5" max="5" width="14.85546875" style="37" customWidth="1"/>
    <col min="6" max="6" width="5.85546875" style="37" customWidth="1"/>
    <col min="7" max="7" width="14.7109375" style="37" customWidth="1"/>
    <col min="8" max="8" width="14.85546875" style="37" customWidth="1"/>
    <col min="9" max="9" width="5.85546875" style="37" customWidth="1"/>
    <col min="10" max="11" width="14.7109375" style="37" customWidth="1"/>
    <col min="12" max="12" width="14.85546875" style="37" customWidth="1"/>
    <col min="13" max="13" width="9.140625" style="37"/>
    <col min="14" max="14" width="17.28515625" style="37" bestFit="1" customWidth="1"/>
    <col min="15" max="16" width="10.42578125" style="37" customWidth="1"/>
    <col min="17" max="16384" width="9.140625" style="37"/>
  </cols>
  <sheetData>
    <row r="1" spans="1:15" ht="12.75" customHeight="1">
      <c r="B1" s="96" t="str">
        <f>'Inputs Directions'!$B$6</f>
        <v>Leman Academy of Excellence</v>
      </c>
      <c r="C1" s="96"/>
      <c r="D1" s="96"/>
      <c r="E1" s="96"/>
      <c r="F1" s="96"/>
      <c r="G1" s="96"/>
      <c r="H1" s="96"/>
      <c r="I1" s="96"/>
      <c r="J1" s="96"/>
      <c r="K1" s="96"/>
      <c r="L1" s="96"/>
      <c r="N1" s="74" t="s">
        <v>103</v>
      </c>
      <c r="O1" s="103"/>
    </row>
    <row r="2" spans="1:15">
      <c r="B2" s="100" t="s">
        <v>60</v>
      </c>
      <c r="C2" s="100"/>
      <c r="D2" s="100"/>
      <c r="E2" s="100"/>
      <c r="F2" s="100"/>
      <c r="G2" s="100"/>
      <c r="H2" s="100"/>
      <c r="I2" s="100"/>
      <c r="J2" s="100"/>
      <c r="K2" s="100"/>
      <c r="L2" s="100"/>
      <c r="N2" s="74"/>
      <c r="O2" s="103"/>
    </row>
    <row r="3" spans="1:15">
      <c r="B3" s="100" t="str">
        <f>CONCATENATE("For the Period Ended December 31, ",'Inputs Directions'!$B$13)</f>
        <v>For the Period Ended December 31, 2025</v>
      </c>
      <c r="C3" s="100"/>
      <c r="D3" s="100"/>
      <c r="E3" s="100"/>
      <c r="F3" s="100"/>
      <c r="G3" s="100"/>
      <c r="H3" s="100"/>
      <c r="I3" s="100"/>
      <c r="J3" s="100"/>
      <c r="K3" s="100"/>
      <c r="L3" s="100"/>
      <c r="N3" s="77">
        <f>'Inputs Directions'!C13</f>
        <v>46070</v>
      </c>
    </row>
    <row r="4" spans="1:15">
      <c r="A4" s="8"/>
      <c r="B4" s="8"/>
      <c r="C4" s="8"/>
      <c r="D4" s="8"/>
      <c r="E4" s="8"/>
      <c r="F4" s="8"/>
      <c r="G4" s="8"/>
      <c r="H4" s="8"/>
      <c r="I4" s="8"/>
      <c r="J4" s="8"/>
    </row>
    <row r="5" spans="1:15">
      <c r="A5" s="8"/>
      <c r="B5" s="9"/>
      <c r="C5" s="99" t="str">
        <f>CONCATENATE("Current Year ",'Inputs Directions'!$B$11)</f>
        <v>Current Year FY 2025-2026</v>
      </c>
      <c r="D5" s="99"/>
      <c r="E5" s="99"/>
      <c r="F5" s="10"/>
      <c r="G5" s="102" t="str">
        <f>CONCATENATE("Projected Year End ",'Inputs Directions'!$B$11)</f>
        <v>Projected Year End FY 2025-2026</v>
      </c>
      <c r="H5" s="102"/>
      <c r="J5" s="99" t="str">
        <f>CONCATENATE("Prior Year ",'Inputs Directions'!$B$10)</f>
        <v>Prior Year FY 2024-2025</v>
      </c>
      <c r="K5" s="99"/>
      <c r="L5" s="99"/>
    </row>
    <row r="6" spans="1:15" ht="25.5">
      <c r="A6" s="8"/>
      <c r="B6" s="9"/>
      <c r="C6" s="10" t="s">
        <v>82</v>
      </c>
      <c r="D6" s="10" t="s">
        <v>85</v>
      </c>
      <c r="E6" s="11" t="s">
        <v>2</v>
      </c>
      <c r="F6" s="10"/>
      <c r="G6" s="67" t="s">
        <v>101</v>
      </c>
      <c r="H6" s="11" t="s">
        <v>2</v>
      </c>
      <c r="I6" s="11"/>
      <c r="J6" s="10" t="s">
        <v>82</v>
      </c>
      <c r="K6" s="12" t="s">
        <v>85</v>
      </c>
      <c r="L6" s="13" t="s">
        <v>2</v>
      </c>
    </row>
    <row r="7" spans="1:15">
      <c r="A7" s="8"/>
      <c r="B7" s="9"/>
      <c r="C7" s="10"/>
      <c r="D7" s="10"/>
      <c r="E7" s="11"/>
      <c r="F7" s="10"/>
      <c r="G7" s="10"/>
      <c r="H7" s="11"/>
      <c r="I7" s="11"/>
      <c r="J7" s="8"/>
      <c r="K7" s="12"/>
      <c r="L7" s="13"/>
    </row>
    <row r="8" spans="1:15">
      <c r="A8" s="14"/>
      <c r="B8" s="15" t="s">
        <v>3</v>
      </c>
      <c r="C8" s="16"/>
      <c r="D8" s="16"/>
      <c r="E8" s="17"/>
      <c r="F8" s="16"/>
      <c r="G8" s="16"/>
      <c r="H8" s="17"/>
      <c r="I8" s="17"/>
      <c r="J8" s="14"/>
      <c r="K8" s="18"/>
      <c r="L8" s="19"/>
    </row>
    <row r="9" spans="1:15">
      <c r="A9" s="20">
        <v>5700</v>
      </c>
      <c r="B9" s="21" t="s">
        <v>4</v>
      </c>
      <c r="C9" s="22">
        <f>'Revised Budget'!E10</f>
        <v>16470309.789999999</v>
      </c>
      <c r="D9" s="22">
        <v>8415423.7899999991</v>
      </c>
      <c r="E9" s="23">
        <f>IF(ISERROR(D9/C9),"0.00%",D9/C9)</f>
        <v>0.51094508222968882</v>
      </c>
      <c r="F9" s="16"/>
      <c r="G9" s="22">
        <v>16470309.789999999</v>
      </c>
      <c r="H9" s="23">
        <f>IF(ISERROR(G9/C9),"0.00%",G9/C9)</f>
        <v>1</v>
      </c>
      <c r="I9" s="23"/>
      <c r="J9" s="22">
        <f>'1st Quarter'!J9</f>
        <v>18816154.32</v>
      </c>
      <c r="K9" s="22">
        <v>7790586.8899999997</v>
      </c>
      <c r="L9" s="23">
        <f>IF(ISERROR(K9/J9),"0.00%",K9/J9)</f>
        <v>0.41403714901079741</v>
      </c>
    </row>
    <row r="10" spans="1:15">
      <c r="A10" s="20">
        <v>1110</v>
      </c>
      <c r="B10" s="14" t="s">
        <v>5</v>
      </c>
      <c r="C10" s="24">
        <f>'Revised Budget'!E11</f>
        <v>3566725.79</v>
      </c>
      <c r="D10" s="24">
        <v>1822557.35</v>
      </c>
      <c r="E10" s="23">
        <f t="shared" ref="E10:E25" si="0">IF(ISERROR(D10/C10),"0.00%",D10/C10)</f>
        <v>0.51098891737343233</v>
      </c>
      <c r="F10" s="16"/>
      <c r="G10" s="24">
        <v>3566725.79</v>
      </c>
      <c r="H10" s="23">
        <f t="shared" ref="H10:H28" si="1">IF(ISERROR(G10/C10),"0.00%",G10/C10)</f>
        <v>1</v>
      </c>
      <c r="I10" s="23"/>
      <c r="J10" s="26">
        <f>'1st Quarter'!J10</f>
        <v>0</v>
      </c>
      <c r="K10" s="24">
        <v>1702529.35</v>
      </c>
      <c r="L10" s="23" t="str">
        <f t="shared" ref="L10:L28" si="2">IF(ISERROR(K10/J10),"0.00%",K10/J10)</f>
        <v>0.00%</v>
      </c>
    </row>
    <row r="11" spans="1:15">
      <c r="A11" s="20">
        <v>1300</v>
      </c>
      <c r="B11" s="14" t="s">
        <v>6</v>
      </c>
      <c r="C11" s="24">
        <f>'Revised Budget'!E12</f>
        <v>0</v>
      </c>
      <c r="D11" s="24">
        <v>0</v>
      </c>
      <c r="E11" s="23" t="str">
        <f t="shared" si="0"/>
        <v>0.00%</v>
      </c>
      <c r="F11" s="16"/>
      <c r="G11" s="24">
        <v>0</v>
      </c>
      <c r="H11" s="23" t="str">
        <f t="shared" si="1"/>
        <v>0.00%</v>
      </c>
      <c r="I11" s="23"/>
      <c r="J11" s="26">
        <f>'1st Quarter'!J11</f>
        <v>0</v>
      </c>
      <c r="K11" s="24">
        <v>0</v>
      </c>
      <c r="L11" s="23" t="str">
        <f t="shared" si="2"/>
        <v>0.00%</v>
      </c>
    </row>
    <row r="12" spans="1:15">
      <c r="A12" s="20">
        <v>1400</v>
      </c>
      <c r="B12" s="25" t="s">
        <v>54</v>
      </c>
      <c r="C12" s="24">
        <f>'Revised Budget'!E13</f>
        <v>0</v>
      </c>
      <c r="D12" s="24">
        <v>0</v>
      </c>
      <c r="E12" s="23" t="str">
        <f t="shared" si="0"/>
        <v>0.00%</v>
      </c>
      <c r="F12" s="16"/>
      <c r="G12" s="24">
        <v>0</v>
      </c>
      <c r="H12" s="23" t="str">
        <f t="shared" si="1"/>
        <v>0.00%</v>
      </c>
      <c r="I12" s="23"/>
      <c r="J12" s="26">
        <f>'1st Quarter'!J12</f>
        <v>0</v>
      </c>
      <c r="K12" s="24">
        <v>0</v>
      </c>
      <c r="L12" s="23" t="str">
        <f t="shared" si="2"/>
        <v>0.00%</v>
      </c>
    </row>
    <row r="13" spans="1:15">
      <c r="A13" s="20">
        <v>1500</v>
      </c>
      <c r="B13" s="25" t="s">
        <v>55</v>
      </c>
      <c r="C13" s="24">
        <f>'Revised Budget'!E14</f>
        <v>135027.67000000001</v>
      </c>
      <c r="D13" s="24">
        <v>157020.38</v>
      </c>
      <c r="E13" s="23">
        <f t="shared" si="0"/>
        <v>1.1628755795015939</v>
      </c>
      <c r="F13" s="16"/>
      <c r="G13" s="24">
        <v>135027.67000000001</v>
      </c>
      <c r="H13" s="23">
        <f t="shared" si="1"/>
        <v>1</v>
      </c>
      <c r="I13" s="23"/>
      <c r="J13" s="26">
        <f>'1st Quarter'!J13</f>
        <v>0</v>
      </c>
      <c r="K13" s="24">
        <v>180179.05</v>
      </c>
      <c r="L13" s="23" t="str">
        <f t="shared" si="2"/>
        <v>0.00%</v>
      </c>
    </row>
    <row r="14" spans="1:15">
      <c r="A14" s="20">
        <v>1600</v>
      </c>
      <c r="B14" s="25" t="s">
        <v>29</v>
      </c>
      <c r="C14" s="24">
        <f>'Revised Budget'!E15</f>
        <v>0</v>
      </c>
      <c r="D14" s="24">
        <v>0</v>
      </c>
      <c r="E14" s="23" t="str">
        <f t="shared" si="0"/>
        <v>0.00%</v>
      </c>
      <c r="F14" s="16"/>
      <c r="G14" s="24">
        <v>0</v>
      </c>
      <c r="H14" s="23" t="str">
        <f t="shared" si="1"/>
        <v>0.00%</v>
      </c>
      <c r="I14" s="23"/>
      <c r="J14" s="26">
        <f>'1st Quarter'!J14</f>
        <v>0</v>
      </c>
      <c r="K14" s="24">
        <v>0</v>
      </c>
      <c r="L14" s="23" t="str">
        <f>IF(ISERROR(K14/J14),"0.00%",K14/J14)</f>
        <v>0.00%</v>
      </c>
    </row>
    <row r="15" spans="1:15">
      <c r="A15" s="20">
        <v>1700</v>
      </c>
      <c r="B15" s="25" t="s">
        <v>56</v>
      </c>
      <c r="C15" s="24">
        <f>'Revised Budget'!E16</f>
        <v>474185.31</v>
      </c>
      <c r="D15" s="24">
        <v>298020.86</v>
      </c>
      <c r="E15" s="23">
        <f t="shared" si="0"/>
        <v>0.62849028368255433</v>
      </c>
      <c r="F15" s="16"/>
      <c r="G15" s="24">
        <v>474185.31</v>
      </c>
      <c r="H15" s="23">
        <f t="shared" si="1"/>
        <v>1</v>
      </c>
      <c r="I15" s="23"/>
      <c r="J15" s="26">
        <f>'1st Quarter'!J15</f>
        <v>514000</v>
      </c>
      <c r="K15" s="24">
        <v>107083.4</v>
      </c>
      <c r="L15" s="23">
        <f t="shared" si="2"/>
        <v>0.20833346303501946</v>
      </c>
    </row>
    <row r="16" spans="1:15">
      <c r="A16" s="20">
        <v>1800</v>
      </c>
      <c r="B16" s="25" t="s">
        <v>57</v>
      </c>
      <c r="C16" s="24">
        <f>'Revised Budget'!E17</f>
        <v>0</v>
      </c>
      <c r="D16" s="24">
        <v>0</v>
      </c>
      <c r="E16" s="23" t="str">
        <f t="shared" si="0"/>
        <v>0.00%</v>
      </c>
      <c r="F16" s="16"/>
      <c r="G16" s="24">
        <v>0</v>
      </c>
      <c r="H16" s="23" t="str">
        <f t="shared" si="1"/>
        <v>0.00%</v>
      </c>
      <c r="I16" s="23"/>
      <c r="J16" s="26">
        <f>'1st Quarter'!J16</f>
        <v>0</v>
      </c>
      <c r="K16" s="24">
        <v>0</v>
      </c>
      <c r="L16" s="23" t="str">
        <f t="shared" si="2"/>
        <v>0.00%</v>
      </c>
    </row>
    <row r="17" spans="1:12">
      <c r="A17" s="20">
        <v>1900</v>
      </c>
      <c r="B17" s="25" t="s">
        <v>58</v>
      </c>
      <c r="C17" s="24">
        <f>'Revised Budget'!E18</f>
        <v>169190.23</v>
      </c>
      <c r="D17" s="24">
        <v>166310.23000000001</v>
      </c>
      <c r="E17" s="23">
        <f t="shared" si="0"/>
        <v>0.98297774049955489</v>
      </c>
      <c r="F17" s="16"/>
      <c r="G17" s="24">
        <v>169190.23</v>
      </c>
      <c r="H17" s="23">
        <f t="shared" si="1"/>
        <v>1</v>
      </c>
      <c r="I17" s="23"/>
      <c r="J17" s="26">
        <f>'1st Quarter'!J17</f>
        <v>140000</v>
      </c>
      <c r="K17" s="24">
        <v>176418.37</v>
      </c>
      <c r="L17" s="23">
        <f t="shared" si="2"/>
        <v>1.2601312142857142</v>
      </c>
    </row>
    <row r="18" spans="1:12">
      <c r="A18" s="20">
        <v>1910</v>
      </c>
      <c r="B18" s="14" t="s">
        <v>7</v>
      </c>
      <c r="C18" s="24">
        <f>'Revised Budget'!E19</f>
        <v>21028.22</v>
      </c>
      <c r="D18" s="24">
        <v>26587.27</v>
      </c>
      <c r="E18" s="23">
        <f t="shared" si="0"/>
        <v>1.2643614152790867</v>
      </c>
      <c r="F18" s="16"/>
      <c r="G18" s="24">
        <v>21028.22</v>
      </c>
      <c r="H18" s="23">
        <f t="shared" si="1"/>
        <v>1</v>
      </c>
      <c r="I18" s="23"/>
      <c r="J18" s="26">
        <f>'1st Quarter'!J18</f>
        <v>0</v>
      </c>
      <c r="K18" s="24">
        <v>16400</v>
      </c>
      <c r="L18" s="23" t="str">
        <f t="shared" si="2"/>
        <v>0.00%</v>
      </c>
    </row>
    <row r="19" spans="1:12">
      <c r="A19" s="20">
        <v>1920</v>
      </c>
      <c r="B19" s="14" t="s">
        <v>8</v>
      </c>
      <c r="C19" s="24">
        <f>'Revised Budget'!E20</f>
        <v>265604.53000000003</v>
      </c>
      <c r="D19" s="24">
        <v>271371.17</v>
      </c>
      <c r="E19" s="23">
        <f t="shared" si="0"/>
        <v>1.0217113766847272</v>
      </c>
      <c r="F19" s="16"/>
      <c r="G19" s="24">
        <v>265604.53000000003</v>
      </c>
      <c r="H19" s="23">
        <f t="shared" si="1"/>
        <v>1</v>
      </c>
      <c r="I19" s="23"/>
      <c r="J19" s="26">
        <f>'1st Quarter'!J19</f>
        <v>0</v>
      </c>
      <c r="K19" s="24">
        <v>3887.77</v>
      </c>
      <c r="L19" s="23" t="str">
        <f t="shared" si="2"/>
        <v>0.00%</v>
      </c>
    </row>
    <row r="20" spans="1:12">
      <c r="A20" s="20">
        <v>1990</v>
      </c>
      <c r="B20" s="14" t="s">
        <v>14</v>
      </c>
      <c r="C20" s="24">
        <f>'Revised Budget'!E21</f>
        <v>1984.11</v>
      </c>
      <c r="D20" s="26">
        <v>2012.11</v>
      </c>
      <c r="E20" s="23">
        <f>IF(ISERROR(D20/C20),"0.00%",D20/C20)</f>
        <v>1.0141121207997541</v>
      </c>
      <c r="F20" s="16"/>
      <c r="G20" s="26">
        <v>1984.11</v>
      </c>
      <c r="H20" s="23">
        <f t="shared" si="1"/>
        <v>1</v>
      </c>
      <c r="I20" s="23"/>
      <c r="J20" s="26">
        <f>'1st Quarter'!J20</f>
        <v>0</v>
      </c>
      <c r="K20" s="26">
        <v>28148.12</v>
      </c>
      <c r="L20" s="23" t="str">
        <f t="shared" si="2"/>
        <v>0.00%</v>
      </c>
    </row>
    <row r="21" spans="1:12">
      <c r="A21" s="20">
        <v>3000</v>
      </c>
      <c r="B21" s="14" t="s">
        <v>9</v>
      </c>
      <c r="C21" s="24">
        <f>'Revised Budget'!E22</f>
        <v>0</v>
      </c>
      <c r="D21" s="26">
        <v>0</v>
      </c>
      <c r="E21" s="23" t="str">
        <f t="shared" si="0"/>
        <v>0.00%</v>
      </c>
      <c r="F21" s="16"/>
      <c r="G21" s="26">
        <v>0</v>
      </c>
      <c r="H21" s="23" t="str">
        <f t="shared" si="1"/>
        <v>0.00%</v>
      </c>
      <c r="I21" s="23"/>
      <c r="J21" s="26">
        <f>'1st Quarter'!J21</f>
        <v>0</v>
      </c>
      <c r="K21" s="26">
        <v>0</v>
      </c>
      <c r="L21" s="23" t="str">
        <f t="shared" si="2"/>
        <v>0.00%</v>
      </c>
    </row>
    <row r="22" spans="1:12">
      <c r="A22" s="20">
        <v>3954</v>
      </c>
      <c r="B22" s="14" t="s">
        <v>10</v>
      </c>
      <c r="C22" s="24">
        <f>'Revised Budget'!E23</f>
        <v>841861.72</v>
      </c>
      <c r="D22" s="26">
        <v>440509.72</v>
      </c>
      <c r="E22" s="23">
        <f t="shared" si="0"/>
        <v>0.52325662223957636</v>
      </c>
      <c r="F22" s="16"/>
      <c r="G22" s="26">
        <v>841861.72</v>
      </c>
      <c r="H22" s="23">
        <f t="shared" si="1"/>
        <v>1</v>
      </c>
      <c r="I22" s="23"/>
      <c r="J22" s="26">
        <f>'1st Quarter'!J22</f>
        <v>366712.5</v>
      </c>
      <c r="K22" s="26">
        <v>308012.90000000002</v>
      </c>
      <c r="L22" s="23">
        <f t="shared" si="2"/>
        <v>0.8399301905443638</v>
      </c>
    </row>
    <row r="23" spans="1:12">
      <c r="A23" s="20">
        <v>4000</v>
      </c>
      <c r="B23" s="27" t="s">
        <v>13</v>
      </c>
      <c r="C23" s="24">
        <f>'Revised Budget'!E24</f>
        <v>0</v>
      </c>
      <c r="D23" s="24">
        <v>0</v>
      </c>
      <c r="E23" s="23" t="str">
        <f t="shared" si="0"/>
        <v>0.00%</v>
      </c>
      <c r="F23" s="16"/>
      <c r="G23" s="24">
        <v>0</v>
      </c>
      <c r="H23" s="23" t="str">
        <f t="shared" si="1"/>
        <v>0.00%</v>
      </c>
      <c r="I23" s="23"/>
      <c r="J23" s="26">
        <f>'1st Quarter'!J23</f>
        <v>0</v>
      </c>
      <c r="K23" s="24">
        <v>0</v>
      </c>
      <c r="L23" s="23" t="str">
        <f t="shared" si="2"/>
        <v>0.00%</v>
      </c>
    </row>
    <row r="24" spans="1:12">
      <c r="A24" s="20">
        <v>5200</v>
      </c>
      <c r="B24" s="25" t="s">
        <v>28</v>
      </c>
      <c r="C24" s="24">
        <f>'Revised Budget'!E25</f>
        <v>0</v>
      </c>
      <c r="D24" s="24">
        <v>0</v>
      </c>
      <c r="E24" s="23" t="str">
        <f t="shared" si="0"/>
        <v>0.00%</v>
      </c>
      <c r="F24" s="16"/>
      <c r="G24" s="24">
        <v>0</v>
      </c>
      <c r="H24" s="23" t="str">
        <f t="shared" si="1"/>
        <v>0.00%</v>
      </c>
      <c r="I24" s="23"/>
      <c r="J24" s="26">
        <f>'1st Quarter'!J24</f>
        <v>0</v>
      </c>
      <c r="K24" s="24">
        <v>0</v>
      </c>
      <c r="L24" s="23" t="str">
        <f t="shared" si="2"/>
        <v>0.00%</v>
      </c>
    </row>
    <row r="25" spans="1:12">
      <c r="A25" s="20">
        <v>5900</v>
      </c>
      <c r="B25" s="25" t="s">
        <v>26</v>
      </c>
      <c r="C25" s="24">
        <f>'Revised Budget'!E26</f>
        <v>0</v>
      </c>
      <c r="D25" s="24">
        <v>0</v>
      </c>
      <c r="E25" s="23" t="str">
        <f t="shared" si="0"/>
        <v>0.00%</v>
      </c>
      <c r="F25" s="16"/>
      <c r="G25" s="24">
        <v>0</v>
      </c>
      <c r="H25" s="23" t="str">
        <f t="shared" si="1"/>
        <v>0.00%</v>
      </c>
      <c r="I25" s="23"/>
      <c r="J25" s="26">
        <f>'1st Quarter'!J25</f>
        <v>0</v>
      </c>
      <c r="K25" s="24">
        <v>0</v>
      </c>
      <c r="L25" s="23" t="str">
        <f t="shared" si="2"/>
        <v>0.00%</v>
      </c>
    </row>
    <row r="26" spans="1:12">
      <c r="A26" s="20"/>
      <c r="B26" s="14" t="s">
        <v>11</v>
      </c>
      <c r="C26" s="24">
        <f>'Revised Budget'!E27</f>
        <v>0</v>
      </c>
      <c r="D26" s="24">
        <v>0</v>
      </c>
      <c r="E26" s="23" t="str">
        <f>IF(ISERROR(D26/C26),"0.00%",D26/C26)</f>
        <v>0.00%</v>
      </c>
      <c r="F26" s="16"/>
      <c r="G26" s="24">
        <v>0</v>
      </c>
      <c r="H26" s="23" t="str">
        <f t="shared" si="1"/>
        <v>0.00%</v>
      </c>
      <c r="I26" s="23"/>
      <c r="J26" s="26">
        <f>'1st Quarter'!J26</f>
        <v>0</v>
      </c>
      <c r="K26" s="24">
        <v>0</v>
      </c>
      <c r="L26" s="23" t="str">
        <f t="shared" si="2"/>
        <v>0.00%</v>
      </c>
    </row>
    <row r="27" spans="1:12">
      <c r="A27" s="20"/>
      <c r="B27" s="14" t="s">
        <v>12</v>
      </c>
      <c r="C27" s="24">
        <f>'Revised Budget'!E28</f>
        <v>0</v>
      </c>
      <c r="D27" s="26">
        <v>0</v>
      </c>
      <c r="E27" s="23" t="str">
        <f>IF(ISERROR(D27/C27),"0.00%",D27/C27)</f>
        <v>0.00%</v>
      </c>
      <c r="F27" s="16"/>
      <c r="G27" s="28">
        <v>0</v>
      </c>
      <c r="H27" s="23" t="str">
        <f t="shared" si="1"/>
        <v>0.00%</v>
      </c>
      <c r="I27" s="23"/>
      <c r="J27" s="28">
        <f>'1st Quarter'!J27</f>
        <v>0</v>
      </c>
      <c r="K27" s="28">
        <v>0</v>
      </c>
      <c r="L27" s="23" t="str">
        <f t="shared" si="2"/>
        <v>0.00%</v>
      </c>
    </row>
    <row r="28" spans="1:12" s="39" customFormat="1">
      <c r="A28" s="29"/>
      <c r="B28" s="9" t="s">
        <v>15</v>
      </c>
      <c r="C28" s="79">
        <f>SUM(C9:C27)</f>
        <v>21945917.369999997</v>
      </c>
      <c r="D28" s="79">
        <f>SUM(D9:D27)</f>
        <v>11599812.879999999</v>
      </c>
      <c r="E28" s="30">
        <f>IF(ISERROR(D28/C28),"0.00%",D28/C28)</f>
        <v>0.52856359041326328</v>
      </c>
      <c r="F28" s="31"/>
      <c r="G28" s="79">
        <f>SUM(G9:G27)</f>
        <v>21945917.369999997</v>
      </c>
      <c r="H28" s="30">
        <f t="shared" si="1"/>
        <v>1</v>
      </c>
      <c r="I28" s="66"/>
      <c r="J28" s="79">
        <f>SUM(J9:J27)</f>
        <v>19836866.82</v>
      </c>
      <c r="K28" s="79">
        <f>SUM(K9:K27)</f>
        <v>10313245.85</v>
      </c>
      <c r="L28" s="30">
        <f t="shared" si="2"/>
        <v>0.51990296368789146</v>
      </c>
    </row>
    <row r="29" spans="1:12">
      <c r="A29" s="20"/>
      <c r="B29" s="14"/>
      <c r="C29" s="32"/>
      <c r="D29" s="32"/>
      <c r="E29" s="17"/>
      <c r="F29" s="16"/>
      <c r="G29" s="32"/>
      <c r="H29" s="17"/>
      <c r="I29" s="17"/>
      <c r="J29" s="32"/>
      <c r="K29" s="33"/>
      <c r="L29" s="19"/>
    </row>
    <row r="30" spans="1:12">
      <c r="A30" s="20"/>
      <c r="B30" s="14"/>
      <c r="C30" s="32"/>
      <c r="D30" s="32"/>
      <c r="E30" s="17"/>
      <c r="F30" s="16"/>
      <c r="G30" s="34"/>
      <c r="H30" s="17"/>
      <c r="I30" s="17"/>
      <c r="J30" s="34"/>
      <c r="K30" s="35"/>
      <c r="L30" s="19"/>
    </row>
    <row r="31" spans="1:12">
      <c r="A31" s="20"/>
      <c r="B31" s="15" t="s">
        <v>16</v>
      </c>
      <c r="C31" s="32"/>
      <c r="D31" s="32"/>
      <c r="E31" s="17"/>
      <c r="F31" s="16"/>
      <c r="G31" s="34"/>
      <c r="H31" s="17"/>
      <c r="I31" s="17"/>
      <c r="J31" s="34"/>
      <c r="K31" s="35"/>
      <c r="L31" s="19"/>
    </row>
    <row r="32" spans="1:12">
      <c r="A32" s="20">
        <v>100</v>
      </c>
      <c r="B32" s="27" t="s">
        <v>17</v>
      </c>
      <c r="C32" s="22">
        <f>'Revised Budget'!E34</f>
        <v>9003783.8000000007</v>
      </c>
      <c r="D32" s="22">
        <v>4152651.85</v>
      </c>
      <c r="E32" s="23">
        <f t="shared" ref="E32:E45" si="3">IF(ISERROR(D32/C32),"0.00%",D32/C32)</f>
        <v>0.46121185739710896</v>
      </c>
      <c r="F32" s="16"/>
      <c r="G32" s="22">
        <v>9003783.8000000007</v>
      </c>
      <c r="H32" s="23">
        <f t="shared" ref="H32:H45" si="4">IF(ISERROR(G32/C32),"0.00%",G32/C32)</f>
        <v>1</v>
      </c>
      <c r="I32" s="23"/>
      <c r="J32" s="22">
        <f>'1st Quarter'!J32</f>
        <v>7992353.8899999997</v>
      </c>
      <c r="K32" s="22">
        <v>3442377.51</v>
      </c>
      <c r="L32" s="23">
        <f t="shared" ref="L32:L45" si="5">IF(ISERROR(K32/J32),"0.00%",K32/J32)</f>
        <v>0.43070884465052134</v>
      </c>
    </row>
    <row r="33" spans="1:12">
      <c r="A33" s="20">
        <v>200</v>
      </c>
      <c r="B33" s="14" t="s">
        <v>18</v>
      </c>
      <c r="C33" s="24">
        <f>'Revised Budget'!E35</f>
        <v>2515008.7200000002</v>
      </c>
      <c r="D33" s="24">
        <v>1145274.95</v>
      </c>
      <c r="E33" s="23">
        <f t="shared" si="3"/>
        <v>0.45537613483900757</v>
      </c>
      <c r="F33" s="16"/>
      <c r="G33" s="24">
        <v>2515008.7200000002</v>
      </c>
      <c r="H33" s="23">
        <f t="shared" si="4"/>
        <v>1</v>
      </c>
      <c r="I33" s="23"/>
      <c r="J33" s="26">
        <f>'1st Quarter'!J33</f>
        <v>2369644.7200000002</v>
      </c>
      <c r="K33" s="24">
        <v>946594.33</v>
      </c>
      <c r="L33" s="23">
        <f t="shared" si="5"/>
        <v>0.39946677323003926</v>
      </c>
    </row>
    <row r="34" spans="1:12">
      <c r="A34" s="20">
        <v>300</v>
      </c>
      <c r="B34" s="14" t="s">
        <v>47</v>
      </c>
      <c r="C34" s="24">
        <f>'Revised Budget'!E36</f>
        <v>2343296.34</v>
      </c>
      <c r="D34" s="24">
        <v>1167150.6100000001</v>
      </c>
      <c r="E34" s="23">
        <f t="shared" si="3"/>
        <v>0.49808066955799546</v>
      </c>
      <c r="F34" s="16"/>
      <c r="G34" s="24">
        <v>2343296.34</v>
      </c>
      <c r="H34" s="23">
        <f t="shared" si="4"/>
        <v>1</v>
      </c>
      <c r="I34" s="23"/>
      <c r="J34" s="26">
        <f>'1st Quarter'!J34</f>
        <v>2324521.7999999998</v>
      </c>
      <c r="K34" s="24">
        <v>498921.18</v>
      </c>
      <c r="L34" s="23">
        <f t="shared" si="5"/>
        <v>0.2146339001854059</v>
      </c>
    </row>
    <row r="35" spans="1:12">
      <c r="A35" s="20">
        <v>400</v>
      </c>
      <c r="B35" s="14" t="s">
        <v>48</v>
      </c>
      <c r="C35" s="24">
        <f>'Revised Budget'!E37</f>
        <v>4099649.51</v>
      </c>
      <c r="D35" s="24">
        <v>2586257.81</v>
      </c>
      <c r="E35" s="23">
        <f t="shared" si="3"/>
        <v>0.63084851612107695</v>
      </c>
      <c r="F35" s="16"/>
      <c r="G35" s="24">
        <v>4099649.51</v>
      </c>
      <c r="H35" s="23">
        <f t="shared" si="4"/>
        <v>1</v>
      </c>
      <c r="I35" s="23"/>
      <c r="J35" s="26">
        <f>'1st Quarter'!J35</f>
        <v>2971350.12</v>
      </c>
      <c r="K35" s="24">
        <v>1654000.99</v>
      </c>
      <c r="L35" s="23">
        <f t="shared" si="5"/>
        <v>0.55664964517880511</v>
      </c>
    </row>
    <row r="36" spans="1:12">
      <c r="A36" s="20">
        <v>500</v>
      </c>
      <c r="B36" s="14" t="s">
        <v>49</v>
      </c>
      <c r="C36" s="24">
        <f>'Revised Budget'!E38</f>
        <v>1628098.6</v>
      </c>
      <c r="D36" s="24">
        <v>807865.6</v>
      </c>
      <c r="E36" s="23">
        <f t="shared" si="3"/>
        <v>0.49620188850970076</v>
      </c>
      <c r="F36" s="16"/>
      <c r="G36" s="24">
        <v>1628098.6</v>
      </c>
      <c r="H36" s="23">
        <f t="shared" si="4"/>
        <v>1</v>
      </c>
      <c r="I36" s="23"/>
      <c r="J36" s="26">
        <f>'1st Quarter'!J36</f>
        <v>1158518.18</v>
      </c>
      <c r="K36" s="24">
        <v>656250.35</v>
      </c>
      <c r="L36" s="23">
        <f t="shared" si="5"/>
        <v>0.56645666967435937</v>
      </c>
    </row>
    <row r="37" spans="1:12">
      <c r="A37" s="20">
        <v>600</v>
      </c>
      <c r="B37" s="14" t="s">
        <v>50</v>
      </c>
      <c r="C37" s="24">
        <f>'Revised Budget'!E39</f>
        <v>1288791.76</v>
      </c>
      <c r="D37" s="24">
        <v>950821.82</v>
      </c>
      <c r="E37" s="23">
        <f t="shared" si="3"/>
        <v>0.73776218122313253</v>
      </c>
      <c r="F37" s="16"/>
      <c r="G37" s="24">
        <v>1288791.76</v>
      </c>
      <c r="H37" s="23">
        <f t="shared" si="4"/>
        <v>1</v>
      </c>
      <c r="I37" s="23"/>
      <c r="J37" s="26">
        <f>'1st Quarter'!J37</f>
        <v>1043799.91</v>
      </c>
      <c r="K37" s="24">
        <v>615370.47</v>
      </c>
      <c r="L37" s="23">
        <f t="shared" si="5"/>
        <v>0.58954830720382023</v>
      </c>
    </row>
    <row r="38" spans="1:12">
      <c r="A38" s="20">
        <v>700</v>
      </c>
      <c r="B38" s="14" t="s">
        <v>19</v>
      </c>
      <c r="C38" s="24">
        <f>'Revised Budget'!E40</f>
        <v>0</v>
      </c>
      <c r="D38" s="24">
        <v>0</v>
      </c>
      <c r="E38" s="23" t="str">
        <f t="shared" si="3"/>
        <v>0.00%</v>
      </c>
      <c r="F38" s="16"/>
      <c r="G38" s="24">
        <v>0</v>
      </c>
      <c r="H38" s="23" t="str">
        <f t="shared" si="4"/>
        <v>0.00%</v>
      </c>
      <c r="I38" s="23"/>
      <c r="J38" s="26">
        <f>'1st Quarter'!J38</f>
        <v>0</v>
      </c>
      <c r="K38" s="24">
        <v>0</v>
      </c>
      <c r="L38" s="23" t="str">
        <f t="shared" si="5"/>
        <v>0.00%</v>
      </c>
    </row>
    <row r="39" spans="1:12">
      <c r="A39" s="20">
        <v>800</v>
      </c>
      <c r="B39" s="14" t="s">
        <v>20</v>
      </c>
      <c r="C39" s="24">
        <f>'Revised Budget'!E41</f>
        <v>98333.17</v>
      </c>
      <c r="D39" s="24">
        <v>59008.63</v>
      </c>
      <c r="E39" s="23">
        <f t="shared" si="3"/>
        <v>0.60008875946946483</v>
      </c>
      <c r="F39" s="16"/>
      <c r="G39" s="24">
        <v>98333.17</v>
      </c>
      <c r="H39" s="23">
        <f t="shared" si="4"/>
        <v>1</v>
      </c>
      <c r="I39" s="23"/>
      <c r="J39" s="26">
        <f>'1st Quarter'!J39</f>
        <v>214872.24</v>
      </c>
      <c r="K39" s="24">
        <v>71125.87</v>
      </c>
      <c r="L39" s="23">
        <f t="shared" si="5"/>
        <v>0.33101469971179154</v>
      </c>
    </row>
    <row r="40" spans="1:12">
      <c r="A40" s="20">
        <v>900</v>
      </c>
      <c r="B40" s="14" t="s">
        <v>21</v>
      </c>
      <c r="C40" s="24">
        <f>'Revised Budget'!E42</f>
        <v>0</v>
      </c>
      <c r="D40" s="24">
        <v>0</v>
      </c>
      <c r="E40" s="23" t="str">
        <f t="shared" si="3"/>
        <v>0.00%</v>
      </c>
      <c r="F40" s="16"/>
      <c r="G40" s="24">
        <v>0</v>
      </c>
      <c r="H40" s="23" t="str">
        <f t="shared" si="4"/>
        <v>0.00%</v>
      </c>
      <c r="I40" s="23"/>
      <c r="J40" s="26">
        <f>'1st Quarter'!J40</f>
        <v>0</v>
      </c>
      <c r="K40" s="24">
        <v>0</v>
      </c>
      <c r="L40" s="23" t="str">
        <f t="shared" si="5"/>
        <v>0.00%</v>
      </c>
    </row>
    <row r="41" spans="1:12">
      <c r="A41" s="36" t="s">
        <v>51</v>
      </c>
      <c r="B41" s="25" t="s">
        <v>27</v>
      </c>
      <c r="C41" s="24">
        <f>'Revised Budget'!E43</f>
        <v>0</v>
      </c>
      <c r="D41" s="24">
        <v>0</v>
      </c>
      <c r="E41" s="23" t="str">
        <f>IF(ISERROR(D41/C41),"0.00%",D41/C41)</f>
        <v>0.00%</v>
      </c>
      <c r="F41" s="16"/>
      <c r="G41" s="24">
        <v>0</v>
      </c>
      <c r="H41" s="23" t="str">
        <f t="shared" si="4"/>
        <v>0.00%</v>
      </c>
      <c r="I41" s="23"/>
      <c r="J41" s="26">
        <f>'1st Quarter'!J41</f>
        <v>0</v>
      </c>
      <c r="K41" s="24">
        <v>0</v>
      </c>
      <c r="L41" s="23" t="str">
        <f t="shared" si="5"/>
        <v>0.00%</v>
      </c>
    </row>
    <row r="42" spans="1:12">
      <c r="A42" s="36" t="s">
        <v>52</v>
      </c>
      <c r="B42" s="25" t="s">
        <v>53</v>
      </c>
      <c r="C42" s="24">
        <f>'Revised Budget'!E44</f>
        <v>1065000</v>
      </c>
      <c r="D42" s="24">
        <v>710000</v>
      </c>
      <c r="E42" s="23">
        <f>IF(ISERROR(D42/C42),"0.00%",D42/C42)</f>
        <v>0.66666666666666663</v>
      </c>
      <c r="F42" s="16"/>
      <c r="G42" s="24">
        <v>1065000</v>
      </c>
      <c r="H42" s="23">
        <f t="shared" si="4"/>
        <v>1</v>
      </c>
      <c r="I42" s="23"/>
      <c r="J42" s="26">
        <f>'1st Quarter'!J42</f>
        <v>1045000</v>
      </c>
      <c r="K42" s="24">
        <v>552500</v>
      </c>
      <c r="L42" s="23">
        <f t="shared" si="5"/>
        <v>0.5287081339712919</v>
      </c>
    </row>
    <row r="43" spans="1:12">
      <c r="A43" s="20"/>
      <c r="B43" s="14" t="s">
        <v>22</v>
      </c>
      <c r="C43" s="24">
        <f>'Revised Budget'!E45</f>
        <v>0</v>
      </c>
      <c r="D43" s="24">
        <v>0</v>
      </c>
      <c r="E43" s="23" t="str">
        <f t="shared" si="3"/>
        <v>0.00%</v>
      </c>
      <c r="F43" s="16"/>
      <c r="G43" s="24">
        <v>0</v>
      </c>
      <c r="H43" s="23" t="str">
        <f t="shared" si="4"/>
        <v>0.00%</v>
      </c>
      <c r="I43" s="23"/>
      <c r="J43" s="26">
        <f>'1st Quarter'!J43</f>
        <v>0</v>
      </c>
      <c r="K43" s="24">
        <v>0</v>
      </c>
      <c r="L43" s="23" t="str">
        <f t="shared" si="5"/>
        <v>0.00%</v>
      </c>
    </row>
    <row r="44" spans="1:12">
      <c r="A44" s="14"/>
      <c r="B44" s="14" t="s">
        <v>23</v>
      </c>
      <c r="C44" s="24">
        <f>'Revised Budget'!E46</f>
        <v>0</v>
      </c>
      <c r="D44" s="28">
        <v>0</v>
      </c>
      <c r="E44" s="23" t="str">
        <f t="shared" si="3"/>
        <v>0.00%</v>
      </c>
      <c r="F44" s="16"/>
      <c r="G44" s="28">
        <v>0</v>
      </c>
      <c r="H44" s="23" t="str">
        <f t="shared" si="4"/>
        <v>0.00%</v>
      </c>
      <c r="I44" s="23"/>
      <c r="J44" s="28">
        <f>'1st Quarter'!J44</f>
        <v>0</v>
      </c>
      <c r="K44" s="28">
        <v>0</v>
      </c>
      <c r="L44" s="23" t="str">
        <f t="shared" si="5"/>
        <v>0.00%</v>
      </c>
    </row>
    <row r="45" spans="1:12" s="39" customFormat="1">
      <c r="A45" s="9"/>
      <c r="B45" s="9" t="s">
        <v>24</v>
      </c>
      <c r="C45" s="79">
        <f>SUM(C32:C44)</f>
        <v>22041961.900000006</v>
      </c>
      <c r="D45" s="79">
        <f>SUM(D32:D44)</f>
        <v>11579031.270000001</v>
      </c>
      <c r="E45" s="30">
        <f t="shared" si="3"/>
        <v>0.52531763381734176</v>
      </c>
      <c r="F45" s="31"/>
      <c r="G45" s="79">
        <f>SUM(G32:G44)</f>
        <v>22041961.900000006</v>
      </c>
      <c r="H45" s="30">
        <f t="shared" si="4"/>
        <v>1</v>
      </c>
      <c r="I45" s="66"/>
      <c r="J45" s="79">
        <f>SUM(J32:J44)</f>
        <v>19120060.859999999</v>
      </c>
      <c r="K45" s="79">
        <f>SUM(K32:K44)</f>
        <v>8437140.6999999993</v>
      </c>
      <c r="L45" s="30">
        <f t="shared" si="5"/>
        <v>0.44127164457153301</v>
      </c>
    </row>
    <row r="46" spans="1:12">
      <c r="A46" s="14"/>
      <c r="B46" s="14"/>
      <c r="C46" s="16"/>
      <c r="D46" s="16"/>
      <c r="E46" s="17"/>
      <c r="F46" s="16"/>
      <c r="G46" s="34"/>
      <c r="H46" s="17"/>
      <c r="I46" s="17"/>
      <c r="J46" s="34"/>
      <c r="K46" s="35"/>
      <c r="L46" s="19"/>
    </row>
    <row r="47" spans="1:12" ht="13.5" thickBot="1">
      <c r="B47" s="91" t="s">
        <v>146</v>
      </c>
      <c r="D47" s="92">
        <f>D28-D45</f>
        <v>20781.609999997541</v>
      </c>
      <c r="G47" s="92">
        <f>G28-G45</f>
        <v>-96044.530000008643</v>
      </c>
      <c r="K47" s="92">
        <f>K28-K45</f>
        <v>1876105.1500000004</v>
      </c>
    </row>
    <row r="48" spans="1:12" ht="13.5" thickTop="1"/>
    <row r="49" spans="2:8">
      <c r="B49" s="85"/>
      <c r="C49" s="85"/>
      <c r="D49" s="86" t="s">
        <v>147</v>
      </c>
      <c r="G49" s="80"/>
      <c r="H49" s="23"/>
    </row>
    <row r="50" spans="2:8">
      <c r="B50" s="87" t="s">
        <v>123</v>
      </c>
      <c r="C50" s="85"/>
      <c r="D50" s="85"/>
    </row>
    <row r="51" spans="2:8">
      <c r="B51" s="85" t="s">
        <v>124</v>
      </c>
      <c r="C51" s="85"/>
      <c r="D51" s="94">
        <v>10140018.199999999</v>
      </c>
    </row>
    <row r="52" spans="2:8">
      <c r="B52" s="85" t="s">
        <v>125</v>
      </c>
      <c r="C52" s="85"/>
      <c r="D52" s="94">
        <v>0</v>
      </c>
    </row>
    <row r="53" spans="2:8">
      <c r="B53" s="85" t="s">
        <v>126</v>
      </c>
      <c r="C53" s="85"/>
      <c r="D53" s="94">
        <v>633214.4</v>
      </c>
    </row>
    <row r="54" spans="2:8">
      <c r="B54" s="85" t="s">
        <v>127</v>
      </c>
      <c r="C54" s="85"/>
      <c r="D54" s="94">
        <v>96916.3</v>
      </c>
    </row>
    <row r="55" spans="2:8">
      <c r="B55" s="85"/>
      <c r="C55" s="85"/>
      <c r="D55" s="85"/>
    </row>
    <row r="56" spans="2:8">
      <c r="B56" s="88" t="s">
        <v>128</v>
      </c>
      <c r="C56" s="85"/>
      <c r="D56" s="89">
        <f>SUM(D51:D55)</f>
        <v>10870148.9</v>
      </c>
    </row>
    <row r="57" spans="2:8">
      <c r="B57" s="85"/>
      <c r="C57" s="85"/>
      <c r="D57" s="85"/>
    </row>
    <row r="58" spans="2:8">
      <c r="B58" s="85"/>
      <c r="C58" s="85"/>
      <c r="D58" s="85"/>
    </row>
    <row r="59" spans="2:8">
      <c r="B59" s="87" t="s">
        <v>133</v>
      </c>
      <c r="C59" s="85"/>
      <c r="D59" s="85"/>
    </row>
    <row r="60" spans="2:8">
      <c r="B60" s="85" t="s">
        <v>129</v>
      </c>
      <c r="C60" s="85"/>
      <c r="D60" s="94">
        <v>164671.26</v>
      </c>
    </row>
    <row r="61" spans="2:8">
      <c r="B61" s="85" t="s">
        <v>130</v>
      </c>
      <c r="C61" s="85"/>
      <c r="D61" s="94">
        <v>467266.79</v>
      </c>
    </row>
    <row r="62" spans="2:8">
      <c r="B62" s="85" t="s">
        <v>131</v>
      </c>
      <c r="C62" s="85"/>
      <c r="D62" s="94">
        <v>0</v>
      </c>
    </row>
    <row r="63" spans="2:8">
      <c r="B63" s="85"/>
      <c r="C63" s="85"/>
      <c r="D63" s="85"/>
    </row>
    <row r="64" spans="2:8">
      <c r="B64" s="88" t="s">
        <v>132</v>
      </c>
      <c r="C64" s="85"/>
      <c r="D64" s="89">
        <f>SUM(D60:D63)</f>
        <v>631938.05000000005</v>
      </c>
    </row>
    <row r="65" spans="2:5">
      <c r="B65" s="85"/>
      <c r="C65" s="85"/>
      <c r="D65" s="85"/>
    </row>
    <row r="66" spans="2:5">
      <c r="B66" s="85"/>
      <c r="C66" s="85"/>
      <c r="D66" s="85"/>
    </row>
    <row r="67" spans="2:5">
      <c r="B67" s="87" t="s">
        <v>134</v>
      </c>
      <c r="C67" s="85"/>
      <c r="D67" s="85"/>
    </row>
    <row r="68" spans="2:5">
      <c r="B68" s="85" t="s">
        <v>135</v>
      </c>
      <c r="C68" s="85"/>
      <c r="D68" s="94">
        <v>541466.21</v>
      </c>
      <c r="E68" s="37" t="s">
        <v>163</v>
      </c>
    </row>
    <row r="69" spans="2:5">
      <c r="B69" s="85" t="s">
        <v>151</v>
      </c>
      <c r="C69" s="85"/>
      <c r="D69" s="94">
        <v>0</v>
      </c>
    </row>
    <row r="70" spans="2:5">
      <c r="B70" s="85" t="s">
        <v>127</v>
      </c>
      <c r="C70" s="85"/>
      <c r="D70" s="94">
        <v>0</v>
      </c>
    </row>
    <row r="71" spans="2:5">
      <c r="B71" s="85" t="s">
        <v>136</v>
      </c>
      <c r="C71" s="85"/>
      <c r="D71" s="94">
        <v>0</v>
      </c>
    </row>
    <row r="72" spans="2:5">
      <c r="B72" s="85" t="s">
        <v>137</v>
      </c>
      <c r="C72" s="85"/>
      <c r="D72" s="94">
        <v>0</v>
      </c>
    </row>
    <row r="73" spans="2:5">
      <c r="B73" s="85" t="s">
        <v>138</v>
      </c>
      <c r="C73" s="85"/>
      <c r="D73" s="94">
        <v>9974482.7200000007</v>
      </c>
    </row>
    <row r="74" spans="2:5">
      <c r="B74" s="85"/>
      <c r="C74" s="85"/>
      <c r="D74" s="85"/>
    </row>
    <row r="75" spans="2:5">
      <c r="B75" s="88" t="s">
        <v>139</v>
      </c>
      <c r="C75" s="85"/>
      <c r="D75" s="89">
        <f>SUM(D68:D74)</f>
        <v>10515948.93</v>
      </c>
    </row>
    <row r="76" spans="2:5">
      <c r="B76" s="85"/>
      <c r="C76" s="85"/>
      <c r="D76" s="85"/>
    </row>
    <row r="77" spans="2:5">
      <c r="B77" s="87" t="s">
        <v>140</v>
      </c>
      <c r="C77" s="85"/>
      <c r="D77" s="89">
        <f>D75+D64</f>
        <v>11147886.98</v>
      </c>
    </row>
    <row r="78" spans="2:5">
      <c r="B78" s="85"/>
      <c r="C78" s="85"/>
      <c r="D78" s="85"/>
    </row>
    <row r="79" spans="2:5">
      <c r="B79" s="85"/>
      <c r="C79" s="85"/>
      <c r="D79" s="85"/>
    </row>
    <row r="80" spans="2:5">
      <c r="B80" s="85" t="s">
        <v>153</v>
      </c>
      <c r="C80" s="85"/>
      <c r="D80" s="90">
        <f>D75</f>
        <v>10515948.93</v>
      </c>
    </row>
    <row r="81" spans="2:4">
      <c r="B81" s="85"/>
      <c r="C81" s="85"/>
      <c r="D81" s="85"/>
    </row>
    <row r="82" spans="2:4">
      <c r="B82" s="85"/>
      <c r="C82" s="85"/>
      <c r="D82" s="85"/>
    </row>
    <row r="83" spans="2:4">
      <c r="B83" s="85" t="s">
        <v>142</v>
      </c>
      <c r="C83" s="85"/>
      <c r="D83" s="85">
        <f>D56/D64</f>
        <v>17.201288797216751</v>
      </c>
    </row>
    <row r="84" spans="2:4">
      <c r="B84" s="85" t="s">
        <v>143</v>
      </c>
      <c r="C84" s="85"/>
      <c r="D84" s="85">
        <f>D75/D45</f>
        <v>0.90818900863025287</v>
      </c>
    </row>
    <row r="85" spans="2:4">
      <c r="B85" s="85" t="s">
        <v>144</v>
      </c>
      <c r="C85" s="85"/>
      <c r="D85" s="85">
        <f>+D28/(D45)/D28</f>
        <v>8.6363010573336154E-8</v>
      </c>
    </row>
    <row r="86" spans="2:4">
      <c r="B86" s="85" t="s">
        <v>145</v>
      </c>
      <c r="C86" s="85"/>
      <c r="D86" s="85">
        <f>(+D80-'1st Quarter'!D80)/'1st Quarter'!D80</f>
        <v>3.4829185203048723E-3</v>
      </c>
    </row>
    <row r="87" spans="2:4">
      <c r="B87" s="85"/>
      <c r="C87" s="85"/>
      <c r="D87" s="85"/>
    </row>
  </sheetData>
  <sheetProtection formatCells="0" formatColumns="0" formatRows="0"/>
  <mergeCells count="7">
    <mergeCell ref="O1:O2"/>
    <mergeCell ref="C5:E5"/>
    <mergeCell ref="J5:L5"/>
    <mergeCell ref="B1:L1"/>
    <mergeCell ref="B2:L2"/>
    <mergeCell ref="B3:L3"/>
    <mergeCell ref="G5:H5"/>
  </mergeCells>
  <pageMargins left="0.7" right="0.7" top="0.75" bottom="0.75" header="0.3" footer="0.3"/>
  <pageSetup scale="68"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48"/>
  <sheetViews>
    <sheetView showGridLines="0" zoomScale="110" zoomScaleNormal="110" workbookViewId="0">
      <pane xSplit="2" ySplit="6" topLeftCell="C19" activePane="bottomRight" state="frozen"/>
      <selection activeCell="L4" sqref="L1:L1048576"/>
      <selection pane="topRight" activeCell="L4" sqref="L1:L1048576"/>
      <selection pane="bottomLeft" activeCell="L4" sqref="L1:L1048576"/>
      <selection pane="bottomRight" activeCell="D47" sqref="D47"/>
    </sheetView>
  </sheetViews>
  <sheetFormatPr defaultColWidth="8.85546875" defaultRowHeight="12.75"/>
  <cols>
    <col min="1" max="1" width="5.42578125" style="14" bestFit="1" customWidth="1"/>
    <col min="2" max="2" width="43" style="14" bestFit="1" customWidth="1"/>
    <col min="3" max="4" width="14.7109375" style="16" customWidth="1"/>
    <col min="5" max="5" width="14.85546875" style="17" customWidth="1"/>
    <col min="6" max="6" width="5.85546875" style="16" customWidth="1"/>
    <col min="7" max="7" width="14.7109375" style="16" customWidth="1"/>
    <col min="8" max="8" width="14.85546875" style="17" customWidth="1"/>
    <col min="9" max="9" width="5.85546875" style="17" customWidth="1"/>
    <col min="10" max="10" width="14.7109375" style="14" customWidth="1"/>
    <col min="11" max="11" width="14.7109375" style="18" customWidth="1"/>
    <col min="12" max="12" width="14.85546875" style="18" customWidth="1"/>
    <col min="13" max="13" width="5.7109375" style="40" customWidth="1"/>
    <col min="14" max="14" width="13.140625" style="14" bestFit="1" customWidth="1"/>
    <col min="15" max="15" width="25" style="14" customWidth="1"/>
    <col min="16" max="16384" width="8.85546875" style="14"/>
  </cols>
  <sheetData>
    <row r="1" spans="1:15" s="8" customFormat="1">
      <c r="B1" s="96" t="str">
        <f>'Inputs Directions'!$B$6</f>
        <v>Leman Academy of Excellence</v>
      </c>
      <c r="C1" s="96"/>
      <c r="D1" s="96"/>
      <c r="E1" s="96"/>
      <c r="F1" s="96"/>
      <c r="G1" s="96"/>
      <c r="H1" s="96"/>
      <c r="I1" s="96"/>
      <c r="J1" s="96"/>
      <c r="K1" s="96"/>
      <c r="L1" s="96"/>
      <c r="M1" s="38"/>
      <c r="N1" s="74" t="s">
        <v>103</v>
      </c>
      <c r="O1" s="103"/>
    </row>
    <row r="2" spans="1:15" s="8" customFormat="1">
      <c r="B2" s="100" t="s">
        <v>25</v>
      </c>
      <c r="C2" s="100"/>
      <c r="D2" s="100"/>
      <c r="E2" s="100"/>
      <c r="F2" s="100"/>
      <c r="G2" s="100"/>
      <c r="H2" s="100"/>
      <c r="I2" s="100"/>
      <c r="J2" s="100"/>
      <c r="K2" s="100"/>
      <c r="L2" s="100"/>
      <c r="M2" s="40"/>
      <c r="N2" s="74"/>
      <c r="O2" s="103"/>
    </row>
    <row r="3" spans="1:15" s="8" customFormat="1">
      <c r="B3" s="100" t="str">
        <f>CONCATENATE("For the Period Ended March 31, ",'Inputs Directions'!$B$14)</f>
        <v>For the Period Ended March 31, 2026</v>
      </c>
      <c r="C3" s="100"/>
      <c r="D3" s="100"/>
      <c r="E3" s="100"/>
      <c r="F3" s="100"/>
      <c r="G3" s="100"/>
      <c r="H3" s="100"/>
      <c r="I3" s="100"/>
      <c r="J3" s="100"/>
      <c r="K3" s="100"/>
      <c r="L3" s="100"/>
      <c r="M3" s="40"/>
      <c r="N3" s="77">
        <f>'Inputs Directions'!C14</f>
        <v>46168</v>
      </c>
    </row>
    <row r="4" spans="1:15" s="8" customFormat="1"/>
    <row r="5" spans="1:15" s="8" customFormat="1">
      <c r="B5" s="9"/>
      <c r="C5" s="99" t="str">
        <f>CONCATENATE("Current Year ",'Inputs Directions'!$B$11)</f>
        <v>Current Year FY 2025-2026</v>
      </c>
      <c r="D5" s="99"/>
      <c r="E5" s="99"/>
      <c r="F5" s="10"/>
      <c r="G5" s="102" t="str">
        <f>CONCATENATE("Projected Year End ",'Inputs Directions'!$B$11)</f>
        <v>Projected Year End FY 2025-2026</v>
      </c>
      <c r="H5" s="102"/>
      <c r="J5" s="99" t="str">
        <f>CONCATENATE("Prior Year ",'Inputs Directions'!$B$10)</f>
        <v>Prior Year FY 2024-2025</v>
      </c>
      <c r="K5" s="99"/>
      <c r="L5" s="99"/>
    </row>
    <row r="6" spans="1:15" s="8" customFormat="1" ht="25.5">
      <c r="B6" s="9"/>
      <c r="C6" s="10" t="s">
        <v>82</v>
      </c>
      <c r="D6" s="10" t="s">
        <v>86</v>
      </c>
      <c r="E6" s="11" t="s">
        <v>2</v>
      </c>
      <c r="F6" s="10"/>
      <c r="G6" s="67" t="s">
        <v>101</v>
      </c>
      <c r="H6" s="11" t="s">
        <v>2</v>
      </c>
      <c r="I6" s="11"/>
      <c r="J6" s="10" t="s">
        <v>82</v>
      </c>
      <c r="K6" s="12" t="s">
        <v>86</v>
      </c>
      <c r="L6" s="13" t="s">
        <v>2</v>
      </c>
      <c r="M6" s="37"/>
    </row>
    <row r="7" spans="1:15" s="8" customFormat="1">
      <c r="B7" s="9"/>
      <c r="C7" s="10"/>
      <c r="D7" s="10"/>
      <c r="E7" s="11"/>
      <c r="F7" s="10"/>
      <c r="G7" s="10"/>
      <c r="H7" s="11"/>
      <c r="I7" s="11"/>
      <c r="J7" s="10"/>
      <c r="K7" s="12"/>
      <c r="L7" s="13"/>
      <c r="M7" s="40"/>
    </row>
    <row r="8" spans="1:15">
      <c r="B8" s="15" t="s">
        <v>3</v>
      </c>
      <c r="J8" s="16"/>
      <c r="L8" s="19"/>
    </row>
    <row r="9" spans="1:15" s="21" customFormat="1">
      <c r="A9" s="20">
        <v>5700</v>
      </c>
      <c r="B9" s="21" t="s">
        <v>4</v>
      </c>
      <c r="C9" s="22">
        <f>'Revised Budget'!E10</f>
        <v>16470309.789999999</v>
      </c>
      <c r="D9" s="22">
        <v>12439979.09</v>
      </c>
      <c r="E9" s="23">
        <f>IF(ISERROR(D9/C9),"0.00%",D9/C9)</f>
        <v>0.75529721350796775</v>
      </c>
      <c r="F9" s="16"/>
      <c r="G9" s="22">
        <v>16467131.869999999</v>
      </c>
      <c r="H9" s="23">
        <f t="shared" ref="H9:H28" si="0">IF(ISERROR(G9/C9),"0.00%",G9/C9)</f>
        <v>0.99980705159523298</v>
      </c>
      <c r="I9" s="23"/>
      <c r="J9" s="22">
        <f>'1st Quarter'!J9</f>
        <v>18816154.32</v>
      </c>
      <c r="K9" s="22">
        <v>11323709.279999999</v>
      </c>
      <c r="L9" s="23">
        <f t="shared" ref="L9:L28" si="1">IF(ISERROR(K9/J9),"0.00%",K9/J9)</f>
        <v>0.60180784486678252</v>
      </c>
      <c r="M9" s="40"/>
    </row>
    <row r="10" spans="1:15">
      <c r="A10" s="20">
        <v>1110</v>
      </c>
      <c r="B10" s="14" t="s">
        <v>5</v>
      </c>
      <c r="C10" s="26">
        <f>'Revised Budget'!E11</f>
        <v>3566725.79</v>
      </c>
      <c r="D10" s="24">
        <v>2694641.6</v>
      </c>
      <c r="E10" s="23">
        <f t="shared" ref="E10:E25" si="2">IF(ISERROR(D10/C10),"0.00%",D10/C10)</f>
        <v>0.75549446709779167</v>
      </c>
      <c r="G10" s="24">
        <v>3577211.21</v>
      </c>
      <c r="H10" s="23">
        <f>IF(ISERROR(G10/C10),"0.00%",G10/C10)</f>
        <v>1.0029397886513727</v>
      </c>
      <c r="I10" s="23"/>
      <c r="J10" s="26">
        <f>'1st Quarter'!J10</f>
        <v>0</v>
      </c>
      <c r="K10" s="24">
        <v>2480454.61</v>
      </c>
      <c r="L10" s="23" t="str">
        <f t="shared" si="1"/>
        <v>0.00%</v>
      </c>
      <c r="M10" s="38"/>
    </row>
    <row r="11" spans="1:15">
      <c r="A11" s="20">
        <v>1300</v>
      </c>
      <c r="B11" s="14" t="s">
        <v>6</v>
      </c>
      <c r="C11" s="26">
        <f>'Revised Budget'!E12</f>
        <v>0</v>
      </c>
      <c r="D11" s="24">
        <v>0</v>
      </c>
      <c r="E11" s="23" t="str">
        <f t="shared" si="2"/>
        <v>0.00%</v>
      </c>
      <c r="G11" s="24">
        <v>0</v>
      </c>
      <c r="H11" s="23" t="str">
        <f t="shared" si="0"/>
        <v>0.00%</v>
      </c>
      <c r="I11" s="23"/>
      <c r="J11" s="26">
        <f>'1st Quarter'!J11</f>
        <v>0</v>
      </c>
      <c r="K11" s="24">
        <v>0</v>
      </c>
      <c r="L11" s="23" t="str">
        <f>IF(ISERROR(K11/J11),"0.00%",K11/J11)</f>
        <v>0.00%</v>
      </c>
      <c r="M11" s="38"/>
    </row>
    <row r="12" spans="1:15">
      <c r="A12" s="20">
        <v>1400</v>
      </c>
      <c r="B12" s="25" t="s">
        <v>54</v>
      </c>
      <c r="C12" s="26">
        <f>'Revised Budget'!E13</f>
        <v>0</v>
      </c>
      <c r="D12" s="24">
        <v>0</v>
      </c>
      <c r="E12" s="23" t="str">
        <f t="shared" si="2"/>
        <v>0.00%</v>
      </c>
      <c r="G12" s="24">
        <v>0</v>
      </c>
      <c r="H12" s="23" t="str">
        <f t="shared" si="0"/>
        <v>0.00%</v>
      </c>
      <c r="I12" s="23"/>
      <c r="J12" s="26">
        <f>'1st Quarter'!J12</f>
        <v>0</v>
      </c>
      <c r="K12" s="24">
        <v>0</v>
      </c>
      <c r="L12" s="23" t="str">
        <f t="shared" si="1"/>
        <v>0.00%</v>
      </c>
      <c r="M12" s="38"/>
    </row>
    <row r="13" spans="1:15">
      <c r="A13" s="20">
        <v>1500</v>
      </c>
      <c r="B13" s="25" t="s">
        <v>55</v>
      </c>
      <c r="C13" s="26">
        <f>'Revised Budget'!E14</f>
        <v>135027.67000000001</v>
      </c>
      <c r="D13" s="24">
        <v>209280.24</v>
      </c>
      <c r="E13" s="23">
        <f t="shared" si="2"/>
        <v>1.5499063266069835</v>
      </c>
      <c r="G13" s="24">
        <v>212203.83</v>
      </c>
      <c r="H13" s="23">
        <f t="shared" si="0"/>
        <v>1.5715581110153198</v>
      </c>
      <c r="I13" s="23"/>
      <c r="J13" s="26">
        <f>'1st Quarter'!J13</f>
        <v>0</v>
      </c>
      <c r="K13" s="24">
        <v>186664.54</v>
      </c>
      <c r="L13" s="23" t="str">
        <f t="shared" si="1"/>
        <v>0.00%</v>
      </c>
      <c r="M13" s="38"/>
    </row>
    <row r="14" spans="1:15">
      <c r="A14" s="20">
        <v>1600</v>
      </c>
      <c r="B14" s="25" t="s">
        <v>29</v>
      </c>
      <c r="C14" s="26">
        <f>'Revised Budget'!E15</f>
        <v>0</v>
      </c>
      <c r="D14" s="24">
        <v>0</v>
      </c>
      <c r="E14" s="23" t="str">
        <f t="shared" si="2"/>
        <v>0.00%</v>
      </c>
      <c r="G14" s="24">
        <v>0</v>
      </c>
      <c r="H14" s="23" t="str">
        <f t="shared" si="0"/>
        <v>0.00%</v>
      </c>
      <c r="I14" s="23"/>
      <c r="J14" s="26">
        <f>'1st Quarter'!J14</f>
        <v>0</v>
      </c>
      <c r="K14" s="24">
        <v>0</v>
      </c>
      <c r="L14" s="23" t="str">
        <f t="shared" si="1"/>
        <v>0.00%</v>
      </c>
      <c r="M14" s="38"/>
    </row>
    <row r="15" spans="1:15">
      <c r="A15" s="20">
        <v>1700</v>
      </c>
      <c r="B15" s="25" t="s">
        <v>56</v>
      </c>
      <c r="C15" s="26">
        <f>'Revised Budget'!E16</f>
        <v>474185.31</v>
      </c>
      <c r="D15" s="24">
        <v>454996.86</v>
      </c>
      <c r="E15" s="23">
        <f t="shared" si="2"/>
        <v>0.95953385818721371</v>
      </c>
      <c r="G15" s="24">
        <v>543396.86</v>
      </c>
      <c r="H15" s="23">
        <f t="shared" si="0"/>
        <v>1.1459588657438586</v>
      </c>
      <c r="I15" s="23"/>
      <c r="J15" s="26">
        <f>'1st Quarter'!J15</f>
        <v>514000</v>
      </c>
      <c r="K15" s="24">
        <v>214581.05</v>
      </c>
      <c r="L15" s="23">
        <f t="shared" si="1"/>
        <v>0.41747285992217897</v>
      </c>
      <c r="M15" s="38"/>
    </row>
    <row r="16" spans="1:15">
      <c r="A16" s="20">
        <v>1800</v>
      </c>
      <c r="B16" s="25" t="s">
        <v>57</v>
      </c>
      <c r="C16" s="26">
        <f>'Revised Budget'!E17</f>
        <v>0</v>
      </c>
      <c r="D16" s="24">
        <v>0</v>
      </c>
      <c r="E16" s="23" t="str">
        <f t="shared" si="2"/>
        <v>0.00%</v>
      </c>
      <c r="G16" s="24">
        <v>0</v>
      </c>
      <c r="H16" s="23" t="str">
        <f t="shared" si="0"/>
        <v>0.00%</v>
      </c>
      <c r="I16" s="23"/>
      <c r="J16" s="26">
        <f>'1st Quarter'!J16</f>
        <v>0</v>
      </c>
      <c r="K16" s="24">
        <v>0</v>
      </c>
      <c r="L16" s="23" t="str">
        <f t="shared" si="1"/>
        <v>0.00%</v>
      </c>
      <c r="M16" s="38"/>
    </row>
    <row r="17" spans="1:13">
      <c r="A17" s="20">
        <v>1900</v>
      </c>
      <c r="B17" s="25" t="s">
        <v>58</v>
      </c>
      <c r="C17" s="26">
        <f>'Revised Budget'!E18</f>
        <v>169190.23</v>
      </c>
      <c r="D17" s="24">
        <v>169157.75</v>
      </c>
      <c r="E17" s="23">
        <f t="shared" si="2"/>
        <v>0.99980802674007829</v>
      </c>
      <c r="G17" s="24">
        <v>170157.75</v>
      </c>
      <c r="H17" s="23">
        <f t="shared" si="0"/>
        <v>1.0057185335110661</v>
      </c>
      <c r="I17" s="23"/>
      <c r="J17" s="26">
        <f>'1st Quarter'!J17</f>
        <v>140000</v>
      </c>
      <c r="K17" s="24">
        <v>191143.87</v>
      </c>
      <c r="L17" s="23">
        <f t="shared" si="1"/>
        <v>1.3653133571428571</v>
      </c>
      <c r="M17" s="38"/>
    </row>
    <row r="18" spans="1:13">
      <c r="A18" s="20">
        <v>1910</v>
      </c>
      <c r="B18" s="14" t="s">
        <v>7</v>
      </c>
      <c r="C18" s="26">
        <f>'Revised Budget'!E19</f>
        <v>21028.22</v>
      </c>
      <c r="D18" s="24">
        <v>39579.449999999997</v>
      </c>
      <c r="E18" s="23">
        <f t="shared" si="2"/>
        <v>1.8822063874165287</v>
      </c>
      <c r="G18" s="24">
        <v>50579.45</v>
      </c>
      <c r="H18" s="23">
        <f t="shared" si="0"/>
        <v>2.4053129556377093</v>
      </c>
      <c r="I18" s="23"/>
      <c r="J18" s="26">
        <f>'1st Quarter'!J18</f>
        <v>0</v>
      </c>
      <c r="K18" s="24">
        <v>26436.52</v>
      </c>
      <c r="L18" s="23" t="str">
        <f t="shared" si="1"/>
        <v>0.00%</v>
      </c>
    </row>
    <row r="19" spans="1:13">
      <c r="A19" s="20">
        <v>1920</v>
      </c>
      <c r="B19" s="14" t="s">
        <v>8</v>
      </c>
      <c r="C19" s="26">
        <f>'Revised Budget'!E20</f>
        <v>265604.53000000003</v>
      </c>
      <c r="D19" s="24">
        <v>316376.63</v>
      </c>
      <c r="E19" s="23">
        <f t="shared" si="2"/>
        <v>1.1911567547436031</v>
      </c>
      <c r="G19" s="24">
        <v>261356.98</v>
      </c>
      <c r="H19" s="23">
        <f t="shared" si="0"/>
        <v>0.98400799112876569</v>
      </c>
      <c r="I19" s="23"/>
      <c r="J19" s="26">
        <f>'1st Quarter'!J19</f>
        <v>0</v>
      </c>
      <c r="K19" s="24">
        <v>156237.03</v>
      </c>
      <c r="L19" s="23" t="str">
        <f t="shared" si="1"/>
        <v>0.00%</v>
      </c>
      <c r="M19" s="41"/>
    </row>
    <row r="20" spans="1:13">
      <c r="A20" s="20">
        <v>1990</v>
      </c>
      <c r="B20" s="14" t="s">
        <v>14</v>
      </c>
      <c r="C20" s="26">
        <f>'Revised Budget'!E21</f>
        <v>1984.11</v>
      </c>
      <c r="D20" s="26">
        <v>2949.11</v>
      </c>
      <c r="E20" s="23">
        <f>IF(ISERROR(D20/C20),"0.00%",D20/C20)</f>
        <v>1.4863641632772377</v>
      </c>
      <c r="G20" s="26">
        <v>2949.11</v>
      </c>
      <c r="H20" s="23">
        <f t="shared" si="0"/>
        <v>1.4863641632772377</v>
      </c>
      <c r="I20" s="23"/>
      <c r="J20" s="26">
        <f>'1st Quarter'!J20</f>
        <v>0</v>
      </c>
      <c r="K20" s="26">
        <v>4773.26</v>
      </c>
      <c r="L20" s="23" t="str">
        <f t="shared" si="1"/>
        <v>0.00%</v>
      </c>
      <c r="M20" s="41"/>
    </row>
    <row r="21" spans="1:13">
      <c r="A21" s="20">
        <v>3000</v>
      </c>
      <c r="B21" s="14" t="s">
        <v>9</v>
      </c>
      <c r="C21" s="26">
        <f>'Revised Budget'!E22</f>
        <v>0</v>
      </c>
      <c r="D21" s="26">
        <v>0</v>
      </c>
      <c r="E21" s="23" t="str">
        <f t="shared" si="2"/>
        <v>0.00%</v>
      </c>
      <c r="G21" s="26">
        <v>0</v>
      </c>
      <c r="H21" s="23" t="str">
        <f t="shared" si="0"/>
        <v>0.00%</v>
      </c>
      <c r="I21" s="23"/>
      <c r="J21" s="26">
        <f>'1st Quarter'!J21</f>
        <v>0</v>
      </c>
      <c r="K21" s="26">
        <v>0</v>
      </c>
      <c r="L21" s="23" t="str">
        <f t="shared" si="1"/>
        <v>0.00%</v>
      </c>
      <c r="M21" s="41"/>
    </row>
    <row r="22" spans="1:13">
      <c r="A22" s="20">
        <v>3954</v>
      </c>
      <c r="B22" s="14" t="s">
        <v>10</v>
      </c>
      <c r="C22" s="26">
        <f>'Revised Budget'!E23</f>
        <v>841861.72</v>
      </c>
      <c r="D22" s="26">
        <v>595815.34</v>
      </c>
      <c r="E22" s="23">
        <f t="shared" si="2"/>
        <v>0.70773539863530077</v>
      </c>
      <c r="G22" s="26">
        <v>808838.32</v>
      </c>
      <c r="H22" s="23">
        <f t="shared" si="0"/>
        <v>0.96077336786378642</v>
      </c>
      <c r="I22" s="23"/>
      <c r="J22" s="26">
        <f>'1st Quarter'!J22</f>
        <v>366712.5</v>
      </c>
      <c r="K22" s="26">
        <v>541014.18000000005</v>
      </c>
      <c r="L22" s="23">
        <f t="shared" si="1"/>
        <v>1.4753088045812457</v>
      </c>
      <c r="M22" s="41"/>
    </row>
    <row r="23" spans="1:13">
      <c r="A23" s="20">
        <v>4000</v>
      </c>
      <c r="B23" s="27" t="s">
        <v>13</v>
      </c>
      <c r="C23" s="26">
        <f>'Revised Budget'!E24</f>
        <v>0</v>
      </c>
      <c r="D23" s="24">
        <v>0</v>
      </c>
      <c r="E23" s="23" t="str">
        <f t="shared" si="2"/>
        <v>0.00%</v>
      </c>
      <c r="G23" s="24">
        <v>0</v>
      </c>
      <c r="H23" s="23" t="str">
        <f t="shared" si="0"/>
        <v>0.00%</v>
      </c>
      <c r="I23" s="23"/>
      <c r="J23" s="26">
        <f>'1st Quarter'!J23</f>
        <v>0</v>
      </c>
      <c r="K23" s="24">
        <v>0</v>
      </c>
      <c r="L23" s="23" t="str">
        <f t="shared" si="1"/>
        <v>0.00%</v>
      </c>
      <c r="M23" s="41"/>
    </row>
    <row r="24" spans="1:13">
      <c r="A24" s="20">
        <v>5200</v>
      </c>
      <c r="B24" s="25" t="s">
        <v>28</v>
      </c>
      <c r="C24" s="26">
        <f>'Revised Budget'!E25</f>
        <v>0</v>
      </c>
      <c r="D24" s="24">
        <v>0</v>
      </c>
      <c r="E24" s="23" t="str">
        <f t="shared" si="2"/>
        <v>0.00%</v>
      </c>
      <c r="G24" s="24">
        <v>0</v>
      </c>
      <c r="H24" s="23" t="str">
        <f t="shared" si="0"/>
        <v>0.00%</v>
      </c>
      <c r="I24" s="23"/>
      <c r="J24" s="26">
        <f>'1st Quarter'!J24</f>
        <v>0</v>
      </c>
      <c r="K24" s="24">
        <v>0</v>
      </c>
      <c r="L24" s="23" t="str">
        <f t="shared" si="1"/>
        <v>0.00%</v>
      </c>
      <c r="M24" s="41"/>
    </row>
    <row r="25" spans="1:13">
      <c r="A25" s="20">
        <v>5900</v>
      </c>
      <c r="B25" s="25" t="s">
        <v>26</v>
      </c>
      <c r="C25" s="26">
        <f>'Revised Budget'!E26</f>
        <v>0</v>
      </c>
      <c r="D25" s="24">
        <v>0</v>
      </c>
      <c r="E25" s="23" t="str">
        <f t="shared" si="2"/>
        <v>0.00%</v>
      </c>
      <c r="G25" s="24">
        <v>0</v>
      </c>
      <c r="H25" s="23" t="str">
        <f t="shared" si="0"/>
        <v>0.00%</v>
      </c>
      <c r="I25" s="23"/>
      <c r="J25" s="26">
        <f>'1st Quarter'!J25</f>
        <v>0</v>
      </c>
      <c r="K25" s="24">
        <v>0</v>
      </c>
      <c r="L25" s="23" t="str">
        <f t="shared" si="1"/>
        <v>0.00%</v>
      </c>
      <c r="M25" s="41"/>
    </row>
    <row r="26" spans="1:13">
      <c r="A26" s="20"/>
      <c r="B26" s="14" t="s">
        <v>11</v>
      </c>
      <c r="C26" s="26">
        <f>'Revised Budget'!E27</f>
        <v>0</v>
      </c>
      <c r="D26" s="24">
        <v>0</v>
      </c>
      <c r="E26" s="23" t="str">
        <f>IF(ISERROR(D26/C26),"0.00%",D26/C26)</f>
        <v>0.00%</v>
      </c>
      <c r="G26" s="24">
        <v>0</v>
      </c>
      <c r="H26" s="23" t="str">
        <f t="shared" si="0"/>
        <v>0.00%</v>
      </c>
      <c r="I26" s="23"/>
      <c r="J26" s="26">
        <f>'1st Quarter'!J26</f>
        <v>0</v>
      </c>
      <c r="K26" s="24">
        <v>0</v>
      </c>
      <c r="L26" s="23" t="str">
        <f t="shared" si="1"/>
        <v>0.00%</v>
      </c>
      <c r="M26" s="41"/>
    </row>
    <row r="27" spans="1:13">
      <c r="A27" s="20"/>
      <c r="B27" s="14" t="s">
        <v>12</v>
      </c>
      <c r="C27" s="26">
        <f>'Revised Budget'!E28</f>
        <v>0</v>
      </c>
      <c r="D27" s="26">
        <v>0</v>
      </c>
      <c r="E27" s="23" t="str">
        <f>IF(ISERROR(D27/C27),"0.00%",D27/C27)</f>
        <v>0.00%</v>
      </c>
      <c r="G27" s="26">
        <v>0</v>
      </c>
      <c r="H27" s="23" t="str">
        <f t="shared" si="0"/>
        <v>0.00%</v>
      </c>
      <c r="I27" s="23"/>
      <c r="J27" s="28">
        <f>'1st Quarter'!J27</f>
        <v>0</v>
      </c>
      <c r="K27" s="26">
        <v>0</v>
      </c>
      <c r="L27" s="23" t="str">
        <f t="shared" si="1"/>
        <v>0.00%</v>
      </c>
      <c r="M27" s="41"/>
    </row>
    <row r="28" spans="1:13" s="9" customFormat="1">
      <c r="A28" s="29"/>
      <c r="B28" s="9" t="s">
        <v>15</v>
      </c>
      <c r="C28" s="79">
        <f>SUM(C9:C27)</f>
        <v>21945917.369999997</v>
      </c>
      <c r="D28" s="79">
        <f>SUM(D9:D27)</f>
        <v>16922776.07</v>
      </c>
      <c r="E28" s="30">
        <f>IF(ISERROR(D28/C28),"0.00%",D28/C28)</f>
        <v>0.77111272154580257</v>
      </c>
      <c r="F28" s="31"/>
      <c r="G28" s="79">
        <f>SUM(G9:G27)</f>
        <v>22093825.379999995</v>
      </c>
      <c r="H28" s="30">
        <f t="shared" si="0"/>
        <v>1.0067396594777207</v>
      </c>
      <c r="I28" s="66"/>
      <c r="J28" s="79">
        <f>SUM(J9:J27)</f>
        <v>19836866.82</v>
      </c>
      <c r="K28" s="79">
        <f>SUM(K9:K27)</f>
        <v>15125014.339999996</v>
      </c>
      <c r="L28" s="30">
        <f t="shared" si="1"/>
        <v>0.76246992416920389</v>
      </c>
      <c r="M28" s="42"/>
    </row>
    <row r="29" spans="1:13">
      <c r="A29" s="20"/>
      <c r="C29" s="32"/>
      <c r="D29" s="32"/>
      <c r="G29" s="32"/>
      <c r="J29" s="32"/>
      <c r="K29" s="33"/>
      <c r="L29" s="19"/>
      <c r="M29" s="41"/>
    </row>
    <row r="30" spans="1:13">
      <c r="A30" s="20"/>
      <c r="C30" s="32"/>
      <c r="D30" s="32"/>
      <c r="G30" s="34"/>
      <c r="J30" s="34"/>
      <c r="K30" s="35"/>
      <c r="L30" s="19"/>
      <c r="M30" s="41"/>
    </row>
    <row r="31" spans="1:13">
      <c r="A31" s="20"/>
      <c r="B31" s="15" t="s">
        <v>16</v>
      </c>
      <c r="C31" s="32"/>
      <c r="D31" s="32"/>
      <c r="G31" s="34"/>
      <c r="J31" s="34"/>
      <c r="K31" s="35"/>
      <c r="L31" s="19"/>
      <c r="M31" s="41"/>
    </row>
    <row r="32" spans="1:13">
      <c r="A32" s="20">
        <v>100</v>
      </c>
      <c r="B32" s="27" t="s">
        <v>17</v>
      </c>
      <c r="C32" s="22">
        <f>'Revised Budget'!E34</f>
        <v>9003783.8000000007</v>
      </c>
      <c r="D32" s="22">
        <v>6353677.8899999997</v>
      </c>
      <c r="E32" s="23">
        <f t="shared" ref="E32:E45" si="3">IF(ISERROR(D32/C32),"0.00%",D32/C32)</f>
        <v>0.70566753168817753</v>
      </c>
      <c r="G32" s="22">
        <v>8798424.9299999997</v>
      </c>
      <c r="H32" s="23">
        <f t="shared" ref="H32:H45" si="4">IF(ISERROR(G32/C32),"0.00%",G32/C32)</f>
        <v>0.9771919367943952</v>
      </c>
      <c r="I32" s="23"/>
      <c r="J32" s="22">
        <f>'1st Quarter'!J32</f>
        <v>7992353.8899999997</v>
      </c>
      <c r="K32" s="22">
        <v>5259366.13</v>
      </c>
      <c r="L32" s="23">
        <f t="shared" ref="L32:L45" si="5">IF(ISERROR(K32/J32),"0.00%",K32/J32)</f>
        <v>0.65804970630498449</v>
      </c>
      <c r="M32" s="41"/>
    </row>
    <row r="33" spans="1:13">
      <c r="A33" s="20">
        <v>200</v>
      </c>
      <c r="B33" s="14" t="s">
        <v>18</v>
      </c>
      <c r="C33" s="24">
        <f>'Revised Budget'!E35</f>
        <v>2515008.7200000002</v>
      </c>
      <c r="D33" s="24">
        <v>1738765.15</v>
      </c>
      <c r="E33" s="23">
        <f t="shared" si="3"/>
        <v>0.6913555154592067</v>
      </c>
      <c r="G33" s="24">
        <v>2412113.96</v>
      </c>
      <c r="H33" s="23">
        <f t="shared" si="4"/>
        <v>0.95908771242749402</v>
      </c>
      <c r="I33" s="23"/>
      <c r="J33" s="26">
        <f>'1st Quarter'!J33</f>
        <v>2369644.7200000002</v>
      </c>
      <c r="K33" s="24">
        <v>1443320.4</v>
      </c>
      <c r="L33" s="23">
        <f t="shared" si="5"/>
        <v>0.60908725591573065</v>
      </c>
      <c r="M33" s="41"/>
    </row>
    <row r="34" spans="1:13">
      <c r="A34" s="20">
        <v>300</v>
      </c>
      <c r="B34" s="14" t="s">
        <v>47</v>
      </c>
      <c r="C34" s="24">
        <f>'Revised Budget'!E36</f>
        <v>2343296.34</v>
      </c>
      <c r="D34" s="24">
        <v>1733355.9</v>
      </c>
      <c r="E34" s="23">
        <f t="shared" si="3"/>
        <v>0.73970836313430166</v>
      </c>
      <c r="G34" s="24">
        <v>2235188.31</v>
      </c>
      <c r="H34" s="23">
        <f t="shared" si="4"/>
        <v>0.95386497723117691</v>
      </c>
      <c r="I34" s="23"/>
      <c r="J34" s="26">
        <f>'1st Quarter'!J34</f>
        <v>2324521.7999999998</v>
      </c>
      <c r="K34" s="24">
        <v>1670453.05</v>
      </c>
      <c r="L34" s="23">
        <f t="shared" si="5"/>
        <v>0.71862223447420459</v>
      </c>
      <c r="M34" s="41"/>
    </row>
    <row r="35" spans="1:13">
      <c r="A35" s="20">
        <v>400</v>
      </c>
      <c r="B35" s="14" t="s">
        <v>48</v>
      </c>
      <c r="C35" s="24">
        <f>'Revised Budget'!E37</f>
        <v>4099649.51</v>
      </c>
      <c r="D35" s="24">
        <v>3512854.0933333333</v>
      </c>
      <c r="E35" s="23">
        <f t="shared" si="3"/>
        <v>0.85686693088388755</v>
      </c>
      <c r="G35" s="24">
        <v>4045672.3</v>
      </c>
      <c r="H35" s="23">
        <f t="shared" si="4"/>
        <v>0.98683370130340731</v>
      </c>
      <c r="I35" s="23"/>
      <c r="J35" s="26">
        <f>'1st Quarter'!J35</f>
        <v>2971350.12</v>
      </c>
      <c r="K35" s="24">
        <v>3511268.08</v>
      </c>
      <c r="L35" s="23">
        <f t="shared" si="5"/>
        <v>1.1817079570548892</v>
      </c>
      <c r="M35" s="41"/>
    </row>
    <row r="36" spans="1:13">
      <c r="A36" s="20">
        <v>500</v>
      </c>
      <c r="B36" s="14" t="s">
        <v>49</v>
      </c>
      <c r="C36" s="24">
        <f>'Revised Budget'!E38</f>
        <v>1628098.6</v>
      </c>
      <c r="D36" s="24">
        <v>1190781.93</v>
      </c>
      <c r="E36" s="23">
        <f t="shared" si="3"/>
        <v>0.73139423496832434</v>
      </c>
      <c r="G36" s="24">
        <v>1558390.3</v>
      </c>
      <c r="H36" s="23">
        <f t="shared" si="4"/>
        <v>0.95718422704865658</v>
      </c>
      <c r="I36" s="23"/>
      <c r="J36" s="26">
        <f>'1st Quarter'!J36</f>
        <v>1158518.18</v>
      </c>
      <c r="K36" s="24">
        <v>989083.7</v>
      </c>
      <c r="L36" s="23">
        <f t="shared" si="5"/>
        <v>0.85374896749570217</v>
      </c>
      <c r="M36" s="46"/>
    </row>
    <row r="37" spans="1:13">
      <c r="A37" s="20">
        <v>600</v>
      </c>
      <c r="B37" s="14" t="s">
        <v>50</v>
      </c>
      <c r="C37" s="24">
        <f>'Revised Budget'!E39</f>
        <v>1288791.76</v>
      </c>
      <c r="D37" s="24">
        <v>1103325.04</v>
      </c>
      <c r="E37" s="23">
        <f t="shared" si="3"/>
        <v>0.85609256223053443</v>
      </c>
      <c r="G37" s="24">
        <v>1223829.49</v>
      </c>
      <c r="H37" s="23">
        <f t="shared" si="4"/>
        <v>0.94959444029964934</v>
      </c>
      <c r="I37" s="23"/>
      <c r="J37" s="26">
        <f>'1st Quarter'!J37</f>
        <v>1043799.91</v>
      </c>
      <c r="K37" s="24">
        <v>808133.07</v>
      </c>
      <c r="L37" s="23">
        <f t="shared" si="5"/>
        <v>0.77422220701283628</v>
      </c>
      <c r="M37" s="46"/>
    </row>
    <row r="38" spans="1:13">
      <c r="A38" s="20">
        <v>700</v>
      </c>
      <c r="B38" s="14" t="s">
        <v>19</v>
      </c>
      <c r="C38" s="24">
        <f>'Revised Budget'!E40</f>
        <v>0</v>
      </c>
      <c r="D38" s="24">
        <v>0</v>
      </c>
      <c r="E38" s="23" t="str">
        <f t="shared" si="3"/>
        <v>0.00%</v>
      </c>
      <c r="G38" s="24">
        <v>0</v>
      </c>
      <c r="H38" s="23" t="str">
        <f t="shared" si="4"/>
        <v>0.00%</v>
      </c>
      <c r="I38" s="23"/>
      <c r="J38" s="26">
        <f>'1st Quarter'!J38</f>
        <v>0</v>
      </c>
      <c r="K38" s="24">
        <v>0</v>
      </c>
      <c r="L38" s="23" t="str">
        <f t="shared" si="5"/>
        <v>0.00%</v>
      </c>
      <c r="M38" s="46"/>
    </row>
    <row r="39" spans="1:13">
      <c r="A39" s="20">
        <v>800</v>
      </c>
      <c r="B39" s="14" t="s">
        <v>20</v>
      </c>
      <c r="C39" s="24">
        <f>'Revised Budget'!E41</f>
        <v>98333.17</v>
      </c>
      <c r="D39" s="24">
        <v>75074.289999999994</v>
      </c>
      <c r="E39" s="23">
        <f t="shared" si="3"/>
        <v>0.76346862406652805</v>
      </c>
      <c r="G39" s="24">
        <v>87274.29</v>
      </c>
      <c r="H39" s="23">
        <f t="shared" si="4"/>
        <v>0.88753662675575284</v>
      </c>
      <c r="I39" s="23"/>
      <c r="J39" s="26">
        <f>'1st Quarter'!J39</f>
        <v>214872.24</v>
      </c>
      <c r="K39" s="24">
        <v>43295.33</v>
      </c>
      <c r="L39" s="23">
        <f t="shared" si="5"/>
        <v>0.20149336182282088</v>
      </c>
      <c r="M39" s="46"/>
    </row>
    <row r="40" spans="1:13">
      <c r="A40" s="20">
        <v>900</v>
      </c>
      <c r="B40" s="14" t="s">
        <v>21</v>
      </c>
      <c r="C40" s="24">
        <f>'Revised Budget'!E42</f>
        <v>0</v>
      </c>
      <c r="D40" s="24">
        <v>0</v>
      </c>
      <c r="E40" s="23" t="str">
        <f t="shared" si="3"/>
        <v>0.00%</v>
      </c>
      <c r="G40" s="24">
        <v>0</v>
      </c>
      <c r="H40" s="23" t="str">
        <f t="shared" si="4"/>
        <v>0.00%</v>
      </c>
      <c r="I40" s="23"/>
      <c r="J40" s="26">
        <f>'1st Quarter'!J40</f>
        <v>0</v>
      </c>
      <c r="K40" s="24">
        <v>0</v>
      </c>
      <c r="L40" s="23" t="str">
        <f t="shared" si="5"/>
        <v>0.00%</v>
      </c>
      <c r="M40" s="46"/>
    </row>
    <row r="41" spans="1:13">
      <c r="A41" s="36" t="s">
        <v>51</v>
      </c>
      <c r="B41" s="25" t="s">
        <v>27</v>
      </c>
      <c r="C41" s="24">
        <f>'Revised Budget'!E43</f>
        <v>0</v>
      </c>
      <c r="D41" s="24">
        <v>0</v>
      </c>
      <c r="E41" s="23" t="str">
        <f>IF(ISERROR(D41/C41),"0.00%",D41/C41)</f>
        <v>0.00%</v>
      </c>
      <c r="G41" s="24">
        <v>0</v>
      </c>
      <c r="H41" s="23" t="str">
        <f t="shared" si="4"/>
        <v>0.00%</v>
      </c>
      <c r="I41" s="23"/>
      <c r="J41" s="26">
        <f>'1st Quarter'!J41</f>
        <v>0</v>
      </c>
      <c r="K41" s="24">
        <v>0</v>
      </c>
      <c r="L41" s="23" t="str">
        <f t="shared" si="5"/>
        <v>0.00%</v>
      </c>
      <c r="M41" s="41"/>
    </row>
    <row r="42" spans="1:13">
      <c r="A42" s="36" t="s">
        <v>52</v>
      </c>
      <c r="B42" s="25" t="s">
        <v>53</v>
      </c>
      <c r="C42" s="24">
        <f>'Revised Budget'!E44</f>
        <v>1065000</v>
      </c>
      <c r="D42" s="24">
        <v>946666.66666666663</v>
      </c>
      <c r="E42" s="23">
        <f>IF(ISERROR(D42/C42),"0.00%",D42/C42)</f>
        <v>0.88888888888888884</v>
      </c>
      <c r="G42" s="24">
        <v>1065000</v>
      </c>
      <c r="H42" s="23">
        <f t="shared" si="4"/>
        <v>1</v>
      </c>
      <c r="I42" s="23"/>
      <c r="J42" s="26">
        <f>'1st Quarter'!J42</f>
        <v>1045000</v>
      </c>
      <c r="K42" s="24">
        <v>504999.96</v>
      </c>
      <c r="L42" s="23">
        <f t="shared" si="5"/>
        <v>0.4832535502392345</v>
      </c>
      <c r="M42" s="41"/>
    </row>
    <row r="43" spans="1:13">
      <c r="A43" s="20"/>
      <c r="B43" s="14" t="s">
        <v>22</v>
      </c>
      <c r="C43" s="24">
        <f>'Revised Budget'!E45</f>
        <v>0</v>
      </c>
      <c r="D43" s="24">
        <v>0</v>
      </c>
      <c r="E43" s="23" t="str">
        <f t="shared" si="3"/>
        <v>0.00%</v>
      </c>
      <c r="G43" s="24">
        <v>0</v>
      </c>
      <c r="H43" s="23" t="str">
        <f t="shared" si="4"/>
        <v>0.00%</v>
      </c>
      <c r="I43" s="23"/>
      <c r="J43" s="26">
        <f>'1st Quarter'!J43</f>
        <v>0</v>
      </c>
      <c r="K43" s="24">
        <v>0</v>
      </c>
      <c r="L43" s="23" t="str">
        <f t="shared" si="5"/>
        <v>0.00%</v>
      </c>
      <c r="M43" s="46"/>
    </row>
    <row r="44" spans="1:13">
      <c r="B44" s="14" t="s">
        <v>23</v>
      </c>
      <c r="C44" s="24">
        <f>'Revised Budget'!E46</f>
        <v>0</v>
      </c>
      <c r="D44" s="28">
        <v>0</v>
      </c>
      <c r="E44" s="23" t="str">
        <f t="shared" si="3"/>
        <v>0.00%</v>
      </c>
      <c r="G44" s="28">
        <v>0</v>
      </c>
      <c r="H44" s="23" t="str">
        <f t="shared" si="4"/>
        <v>0.00%</v>
      </c>
      <c r="I44" s="23"/>
      <c r="J44" s="28">
        <f>'1st Quarter'!J44</f>
        <v>0</v>
      </c>
      <c r="K44" s="28">
        <v>0</v>
      </c>
      <c r="L44" s="23" t="str">
        <f t="shared" si="5"/>
        <v>0.00%</v>
      </c>
      <c r="M44" s="41"/>
    </row>
    <row r="45" spans="1:13" s="9" customFormat="1">
      <c r="B45" s="9" t="s">
        <v>24</v>
      </c>
      <c r="C45" s="79">
        <f>SUM(C32:C44)</f>
        <v>22041961.900000006</v>
      </c>
      <c r="D45" s="79">
        <f>SUM(D32:D44)</f>
        <v>16654500.959999999</v>
      </c>
      <c r="E45" s="30">
        <f t="shared" si="3"/>
        <v>0.75558160546498332</v>
      </c>
      <c r="F45" s="31"/>
      <c r="G45" s="79">
        <f>SUM(G32:G44)</f>
        <v>21425893.579999998</v>
      </c>
      <c r="H45" s="30">
        <f t="shared" si="4"/>
        <v>0.97205020484133908</v>
      </c>
      <c r="I45" s="66"/>
      <c r="J45" s="79">
        <f>SUM(J32:J44)</f>
        <v>19120060.859999999</v>
      </c>
      <c r="K45" s="79">
        <f>SUM(K32:K44)</f>
        <v>14229919.720000001</v>
      </c>
      <c r="L45" s="30">
        <f t="shared" si="5"/>
        <v>0.7442402942225782</v>
      </c>
      <c r="M45" s="42"/>
    </row>
    <row r="46" spans="1:13">
      <c r="G46" s="34"/>
      <c r="J46" s="34"/>
      <c r="K46" s="35"/>
      <c r="L46" s="35"/>
      <c r="M46" s="41"/>
    </row>
    <row r="47" spans="1:13" s="37" customFormat="1" ht="13.5" thickBot="1">
      <c r="B47" s="91" t="s">
        <v>146</v>
      </c>
      <c r="D47" s="92">
        <f>D28-D45</f>
        <v>268275.11000000127</v>
      </c>
      <c r="G47" s="92">
        <f>G28-G45</f>
        <v>667931.79999999702</v>
      </c>
      <c r="K47" s="92">
        <f>K28-K45</f>
        <v>895094.61999999546</v>
      </c>
    </row>
    <row r="48" spans="1:13" ht="13.5" thickTop="1">
      <c r="G48" s="37"/>
      <c r="H48" s="37"/>
      <c r="I48" s="37"/>
      <c r="K48" s="35"/>
      <c r="L48" s="35"/>
      <c r="M48" s="41"/>
    </row>
    <row r="49" spans="2:13" s="37" customFormat="1">
      <c r="B49" s="85"/>
      <c r="C49" s="85"/>
      <c r="D49" s="86" t="s">
        <v>149</v>
      </c>
      <c r="G49" s="80"/>
      <c r="H49" s="23"/>
    </row>
    <row r="50" spans="2:13">
      <c r="B50" s="87" t="s">
        <v>123</v>
      </c>
      <c r="C50" s="85"/>
      <c r="D50" s="85"/>
      <c r="G50" s="37"/>
      <c r="H50" s="37"/>
      <c r="I50" s="37"/>
      <c r="K50" s="35"/>
      <c r="L50" s="35"/>
      <c r="M50" s="46"/>
    </row>
    <row r="51" spans="2:13">
      <c r="B51" s="85" t="s">
        <v>124</v>
      </c>
      <c r="C51" s="85"/>
      <c r="D51" s="94">
        <v>10329250.390000001</v>
      </c>
      <c r="G51" s="37"/>
      <c r="H51" s="37"/>
      <c r="I51" s="37"/>
      <c r="M51" s="46"/>
    </row>
    <row r="52" spans="2:13">
      <c r="B52" s="85" t="s">
        <v>125</v>
      </c>
      <c r="C52" s="85"/>
      <c r="D52" s="94">
        <v>0</v>
      </c>
      <c r="G52" s="37"/>
      <c r="H52" s="37"/>
      <c r="I52" s="37"/>
      <c r="K52" s="40"/>
      <c r="L52" s="40"/>
      <c r="M52" s="46"/>
    </row>
    <row r="53" spans="2:13">
      <c r="B53" s="85" t="s">
        <v>126</v>
      </c>
      <c r="C53" s="85"/>
      <c r="D53" s="94">
        <v>640697.46</v>
      </c>
      <c r="G53" s="37"/>
      <c r="H53" s="37"/>
      <c r="I53" s="37"/>
      <c r="M53" s="46"/>
    </row>
    <row r="54" spans="2:13">
      <c r="B54" s="85" t="s">
        <v>127</v>
      </c>
      <c r="C54" s="85"/>
      <c r="D54" s="94">
        <v>67011.16</v>
      </c>
      <c r="G54" s="37"/>
      <c r="H54" s="37"/>
      <c r="I54" s="37"/>
      <c r="M54" s="46"/>
    </row>
    <row r="55" spans="2:13">
      <c r="B55" s="85"/>
      <c r="C55" s="85"/>
      <c r="D55" s="85"/>
      <c r="G55" s="37"/>
      <c r="H55" s="37"/>
      <c r="I55" s="37"/>
      <c r="M55" s="46"/>
    </row>
    <row r="56" spans="2:13">
      <c r="B56" s="88" t="s">
        <v>128</v>
      </c>
      <c r="C56" s="85"/>
      <c r="D56" s="89">
        <f>SUM(D51:D55)</f>
        <v>11036959.010000002</v>
      </c>
      <c r="G56" s="37"/>
      <c r="H56" s="37"/>
      <c r="I56" s="37"/>
      <c r="M56" s="46"/>
    </row>
    <row r="57" spans="2:13">
      <c r="B57" s="85"/>
      <c r="C57" s="85"/>
      <c r="D57" s="85"/>
      <c r="G57" s="37"/>
      <c r="H57" s="37"/>
      <c r="I57" s="37"/>
      <c r="M57" s="46"/>
    </row>
    <row r="58" spans="2:13">
      <c r="B58" s="85"/>
      <c r="C58" s="85"/>
      <c r="D58" s="85"/>
      <c r="G58" s="37"/>
      <c r="H58" s="37"/>
      <c r="I58" s="37"/>
      <c r="M58" s="46"/>
    </row>
    <row r="59" spans="2:13">
      <c r="B59" s="87" t="s">
        <v>133</v>
      </c>
      <c r="C59" s="85"/>
      <c r="D59" s="85"/>
      <c r="E59" s="14"/>
      <c r="F59" s="14"/>
      <c r="G59" s="37"/>
      <c r="H59" s="37"/>
      <c r="I59" s="37"/>
      <c r="K59" s="14"/>
      <c r="L59" s="14"/>
      <c r="M59" s="46"/>
    </row>
    <row r="60" spans="2:13">
      <c r="B60" s="85" t="s">
        <v>129</v>
      </c>
      <c r="C60" s="85"/>
      <c r="D60" s="94">
        <v>152645.88</v>
      </c>
      <c r="G60" s="37"/>
      <c r="H60" s="37"/>
      <c r="I60" s="37"/>
      <c r="M60" s="46"/>
    </row>
    <row r="61" spans="2:13">
      <c r="B61" s="85" t="s">
        <v>130</v>
      </c>
      <c r="C61" s="85"/>
      <c r="D61" s="94">
        <v>494137.54</v>
      </c>
      <c r="G61" s="37"/>
      <c r="H61" s="37"/>
      <c r="I61" s="37"/>
      <c r="M61" s="46"/>
    </row>
    <row r="62" spans="2:13">
      <c r="B62" s="85" t="s">
        <v>131</v>
      </c>
      <c r="C62" s="85"/>
      <c r="D62" s="94">
        <v>0</v>
      </c>
      <c r="G62" s="37"/>
      <c r="H62" s="37"/>
      <c r="I62" s="37"/>
      <c r="M62" s="46"/>
    </row>
    <row r="63" spans="2:13">
      <c r="B63" s="85"/>
      <c r="C63" s="85"/>
      <c r="D63" s="94">
        <v>0</v>
      </c>
      <c r="G63" s="37"/>
      <c r="H63" s="37"/>
      <c r="I63" s="37"/>
      <c r="M63" s="46"/>
    </row>
    <row r="64" spans="2:13">
      <c r="B64" s="88" t="s">
        <v>132</v>
      </c>
      <c r="C64" s="85"/>
      <c r="D64" s="89">
        <f>SUM(D60:D63)</f>
        <v>646783.41999999993</v>
      </c>
      <c r="G64" s="37"/>
      <c r="H64" s="37"/>
      <c r="I64" s="37"/>
      <c r="M64" s="46"/>
    </row>
    <row r="65" spans="2:13">
      <c r="B65" s="85"/>
      <c r="C65" s="85"/>
      <c r="D65" s="85"/>
      <c r="G65" s="37"/>
      <c r="H65" s="37"/>
      <c r="I65" s="37"/>
      <c r="M65" s="46"/>
    </row>
    <row r="66" spans="2:13">
      <c r="B66" s="85"/>
      <c r="C66" s="85"/>
      <c r="D66" s="85"/>
      <c r="G66" s="37"/>
      <c r="H66" s="37"/>
      <c r="I66" s="37"/>
      <c r="M66" s="41"/>
    </row>
    <row r="67" spans="2:13">
      <c r="B67" s="87" t="s">
        <v>134</v>
      </c>
      <c r="C67" s="85"/>
      <c r="D67" s="85"/>
      <c r="G67" s="37"/>
      <c r="H67" s="37"/>
      <c r="I67" s="37"/>
      <c r="M67" s="41"/>
    </row>
    <row r="68" spans="2:13">
      <c r="B68" s="85" t="s">
        <v>135</v>
      </c>
      <c r="C68" s="85"/>
      <c r="D68" s="94">
        <v>535062.58700000006</v>
      </c>
      <c r="E68" s="37" t="s">
        <v>163</v>
      </c>
      <c r="G68" s="37"/>
      <c r="H68" s="37"/>
      <c r="I68" s="37"/>
      <c r="M68" s="41"/>
    </row>
    <row r="69" spans="2:13" s="37" customFormat="1">
      <c r="B69" s="85" t="s">
        <v>151</v>
      </c>
      <c r="C69" s="85"/>
      <c r="D69" s="94">
        <v>0</v>
      </c>
    </row>
    <row r="70" spans="2:13">
      <c r="B70" s="85" t="s">
        <v>127</v>
      </c>
      <c r="C70" s="85"/>
      <c r="D70" s="94">
        <v>0</v>
      </c>
      <c r="G70" s="37"/>
      <c r="H70" s="37"/>
      <c r="I70" s="37"/>
      <c r="M70" s="41"/>
    </row>
    <row r="71" spans="2:13">
      <c r="B71" s="85" t="s">
        <v>136</v>
      </c>
      <c r="C71" s="85"/>
      <c r="D71" s="94">
        <v>0</v>
      </c>
      <c r="G71" s="37"/>
      <c r="H71" s="37"/>
      <c r="I71" s="37"/>
      <c r="M71" s="41"/>
    </row>
    <row r="72" spans="2:13">
      <c r="B72" s="85" t="s">
        <v>137</v>
      </c>
      <c r="C72" s="85"/>
      <c r="D72" s="94">
        <v>0</v>
      </c>
      <c r="G72" s="37"/>
      <c r="H72" s="37"/>
      <c r="I72" s="37"/>
      <c r="M72" s="41"/>
    </row>
    <row r="73" spans="2:13">
      <c r="B73" s="85" t="s">
        <v>138</v>
      </c>
      <c r="C73" s="85"/>
      <c r="D73" s="94">
        <v>9855112.7200000007</v>
      </c>
      <c r="G73" s="37"/>
      <c r="H73" s="37"/>
      <c r="I73" s="37"/>
      <c r="M73" s="41"/>
    </row>
    <row r="74" spans="2:13">
      <c r="B74" s="85"/>
      <c r="C74" s="85"/>
      <c r="D74" s="85"/>
      <c r="G74" s="37"/>
      <c r="H74" s="37"/>
      <c r="I74" s="37"/>
      <c r="M74" s="41"/>
    </row>
    <row r="75" spans="2:13">
      <c r="B75" s="88" t="s">
        <v>139</v>
      </c>
      <c r="C75" s="85"/>
      <c r="D75" s="89">
        <f>SUM(D68:D74)</f>
        <v>10390175.307</v>
      </c>
      <c r="G75" s="37"/>
      <c r="H75" s="37"/>
      <c r="I75" s="37"/>
      <c r="M75" s="41"/>
    </row>
    <row r="76" spans="2:13">
      <c r="B76" s="85"/>
      <c r="C76" s="85"/>
      <c r="D76" s="85"/>
      <c r="G76" s="37"/>
      <c r="H76" s="37"/>
      <c r="I76" s="37"/>
      <c r="M76" s="46"/>
    </row>
    <row r="77" spans="2:13">
      <c r="B77" s="87" t="s">
        <v>140</v>
      </c>
      <c r="C77" s="85"/>
      <c r="D77" s="89">
        <f>D75+D64</f>
        <v>11036958.727</v>
      </c>
      <c r="G77" s="37"/>
      <c r="H77" s="37"/>
      <c r="I77" s="37"/>
      <c r="M77" s="46"/>
    </row>
    <row r="78" spans="2:13">
      <c r="B78" s="85"/>
      <c r="C78" s="85"/>
      <c r="D78" s="85"/>
      <c r="M78" s="41"/>
    </row>
    <row r="79" spans="2:13">
      <c r="B79" s="85"/>
      <c r="C79" s="85"/>
      <c r="D79" s="85"/>
      <c r="M79" s="41"/>
    </row>
    <row r="80" spans="2:13">
      <c r="B80" s="85" t="s">
        <v>153</v>
      </c>
      <c r="C80" s="85"/>
      <c r="D80" s="90">
        <f>D75</f>
        <v>10390175.307</v>
      </c>
      <c r="M80" s="41"/>
    </row>
    <row r="81" spans="2:13">
      <c r="B81" s="85"/>
      <c r="C81" s="85"/>
      <c r="D81" s="85"/>
      <c r="M81" s="41"/>
    </row>
    <row r="82" spans="2:13">
      <c r="B82" s="85"/>
      <c r="C82" s="85"/>
      <c r="D82" s="85"/>
      <c r="M82" s="41"/>
    </row>
    <row r="83" spans="2:13">
      <c r="B83" s="85" t="s">
        <v>142</v>
      </c>
      <c r="C83" s="85"/>
      <c r="D83" s="85">
        <f>D56/D64</f>
        <v>17.064381474095306</v>
      </c>
      <c r="M83" s="41"/>
    </row>
    <row r="84" spans="2:13">
      <c r="B84" s="85" t="s">
        <v>143</v>
      </c>
      <c r="C84" s="85"/>
      <c r="D84" s="85">
        <f>D75/D45</f>
        <v>0.62386590459567881</v>
      </c>
      <c r="M84" s="41"/>
    </row>
    <row r="85" spans="2:13">
      <c r="B85" s="85" t="s">
        <v>144</v>
      </c>
      <c r="C85" s="85"/>
      <c r="D85" s="85">
        <f>+D28/(D45)/D28</f>
        <v>6.0043828536306987E-8</v>
      </c>
      <c r="M85" s="41"/>
    </row>
    <row r="86" spans="2:13">
      <c r="B86" s="85" t="s">
        <v>145</v>
      </c>
      <c r="C86" s="85"/>
      <c r="D86" s="85">
        <f>(D80-'2nd Quarter'!D80)/'2nd Quarter'!D80</f>
        <v>-1.1960273279874103E-2</v>
      </c>
      <c r="M86" s="41"/>
    </row>
    <row r="87" spans="2:13">
      <c r="B87" s="85"/>
      <c r="C87" s="85"/>
      <c r="D87" s="85"/>
      <c r="M87" s="41"/>
    </row>
    <row r="88" spans="2:13">
      <c r="M88" s="43"/>
    </row>
    <row r="89" spans="2:13">
      <c r="M89" s="41"/>
    </row>
    <row r="91" spans="2:13">
      <c r="M91" s="47"/>
    </row>
    <row r="92" spans="2:13">
      <c r="M92" s="47"/>
    </row>
    <row r="95" spans="2:13">
      <c r="M95" s="44"/>
    </row>
    <row r="96" spans="2:13">
      <c r="M96" s="44"/>
    </row>
    <row r="97" spans="13:13">
      <c r="M97" s="44"/>
    </row>
    <row r="98" spans="13:13">
      <c r="M98" s="44"/>
    </row>
    <row r="99" spans="13:13">
      <c r="M99" s="44"/>
    </row>
    <row r="100" spans="13:13">
      <c r="M100" s="44"/>
    </row>
    <row r="103" spans="13:13">
      <c r="M103" s="47"/>
    </row>
    <row r="104" spans="13:13">
      <c r="M104" s="47"/>
    </row>
    <row r="115" spans="13:13">
      <c r="M115" s="46"/>
    </row>
    <row r="137" spans="13:13">
      <c r="M137" s="43"/>
    </row>
    <row r="138" spans="13:13">
      <c r="M138" s="43"/>
    </row>
    <row r="347" spans="13:13">
      <c r="M347" s="45"/>
    </row>
    <row r="348" spans="13:13">
      <c r="M348" s="45"/>
    </row>
  </sheetData>
  <sheetProtection formatCells="0" formatColumns="0" formatRows="0"/>
  <mergeCells count="7">
    <mergeCell ref="O1:O2"/>
    <mergeCell ref="C5:E5"/>
    <mergeCell ref="B1:L1"/>
    <mergeCell ref="B2:L2"/>
    <mergeCell ref="B3:L3"/>
    <mergeCell ref="G5:H5"/>
    <mergeCell ref="J5:L5"/>
  </mergeCells>
  <pageMargins left="0.7" right="0.7" top="0.75" bottom="0.75" header="0.3" footer="0.3"/>
  <pageSetup scale="68" fitToHeight="0"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87"/>
  <sheetViews>
    <sheetView showGridLines="0" zoomScale="90" zoomScaleNormal="90" workbookViewId="0">
      <pane xSplit="2" ySplit="6" topLeftCell="C7" activePane="bottomRight" state="frozen"/>
      <selection activeCell="L4" sqref="L1:L1048576"/>
      <selection pane="topRight" activeCell="L4" sqref="L1:L1048576"/>
      <selection pane="bottomLeft" activeCell="L4" sqref="L1:L1048576"/>
      <selection pane="bottomRight" activeCell="D87" sqref="D87"/>
    </sheetView>
  </sheetViews>
  <sheetFormatPr defaultColWidth="9.140625" defaultRowHeight="12.75"/>
  <cols>
    <col min="1" max="1" width="5.42578125" style="37" bestFit="1" customWidth="1"/>
    <col min="2" max="2" width="43" style="37" bestFit="1" customWidth="1"/>
    <col min="3" max="4" width="14.7109375" style="37" customWidth="1"/>
    <col min="5" max="5" width="14.85546875" style="37" customWidth="1"/>
    <col min="6" max="6" width="5.85546875" style="37" customWidth="1"/>
    <col min="7" max="7" width="14.7109375" style="37" customWidth="1"/>
    <col min="8" max="8" width="14.85546875" style="37" customWidth="1"/>
    <col min="9" max="9" width="5.85546875" style="37" customWidth="1"/>
    <col min="10" max="11" width="14.7109375" style="37" customWidth="1"/>
    <col min="12" max="12" width="14.85546875" style="37" customWidth="1"/>
    <col min="13" max="13" width="9.140625" style="37"/>
    <col min="14" max="14" width="15.7109375" style="37" bestFit="1" customWidth="1"/>
    <col min="15" max="15" width="23" style="37" customWidth="1"/>
    <col min="16" max="16384" width="9.140625" style="37"/>
  </cols>
  <sheetData>
    <row r="1" spans="1:15">
      <c r="B1" s="96" t="str">
        <f>'Inputs Directions'!$B$6</f>
        <v>Leman Academy of Excellence</v>
      </c>
      <c r="C1" s="96"/>
      <c r="D1" s="96"/>
      <c r="E1" s="96"/>
      <c r="F1" s="96"/>
      <c r="G1" s="96"/>
      <c r="H1" s="96"/>
      <c r="I1" s="96"/>
      <c r="J1" s="96"/>
      <c r="K1" s="96"/>
      <c r="L1" s="96"/>
      <c r="N1" s="74" t="s">
        <v>103</v>
      </c>
      <c r="O1" s="103"/>
    </row>
    <row r="2" spans="1:15">
      <c r="B2" s="100" t="s">
        <v>61</v>
      </c>
      <c r="C2" s="100"/>
      <c r="D2" s="100"/>
      <c r="E2" s="100"/>
      <c r="F2" s="100"/>
      <c r="G2" s="100"/>
      <c r="H2" s="100"/>
      <c r="I2" s="100"/>
      <c r="J2" s="100"/>
      <c r="K2" s="100"/>
      <c r="L2" s="100"/>
      <c r="N2" s="74"/>
      <c r="O2" s="103"/>
    </row>
    <row r="3" spans="1:15">
      <c r="B3" s="100" t="str">
        <f>CONCATENATE("For the Period Ended June 30, ",'Inputs Directions'!$B$15)</f>
        <v>For the Period Ended June 30, 2026</v>
      </c>
      <c r="C3" s="100"/>
      <c r="D3" s="100"/>
      <c r="E3" s="100"/>
      <c r="F3" s="100"/>
      <c r="G3" s="100"/>
      <c r="H3" s="100"/>
      <c r="I3" s="100"/>
      <c r="J3" s="100"/>
      <c r="K3" s="100"/>
      <c r="L3" s="100"/>
      <c r="N3" s="77">
        <f>'Inputs Directions'!C15</f>
        <v>46260</v>
      </c>
    </row>
    <row r="4" spans="1:15">
      <c r="A4" s="8"/>
      <c r="B4" s="8"/>
      <c r="C4" s="8"/>
      <c r="D4" s="8"/>
      <c r="E4" s="8"/>
      <c r="F4" s="8"/>
      <c r="G4" s="8"/>
      <c r="H4" s="8"/>
      <c r="I4" s="8"/>
      <c r="J4" s="8"/>
    </row>
    <row r="5" spans="1:15">
      <c r="A5" s="8"/>
      <c r="B5" s="9"/>
      <c r="C5" s="99" t="str">
        <f>CONCATENATE("Current Year ",'Inputs Directions'!$B$11)</f>
        <v>Current Year FY 2025-2026</v>
      </c>
      <c r="D5" s="99"/>
      <c r="E5" s="99"/>
      <c r="F5" s="10"/>
      <c r="G5" s="102" t="str">
        <f>CONCATENATE("Projected Year End ",'Inputs Directions'!$B$11)</f>
        <v>Projected Year End FY 2025-2026</v>
      </c>
      <c r="H5" s="102"/>
      <c r="J5" s="99" t="str">
        <f>CONCATENATE("Prior Year ",'Inputs Directions'!$B$10)</f>
        <v>Prior Year FY 2024-2025</v>
      </c>
      <c r="K5" s="99"/>
      <c r="L5" s="99"/>
    </row>
    <row r="6" spans="1:15" ht="25.5">
      <c r="A6" s="8"/>
      <c r="B6" s="9"/>
      <c r="C6" s="10" t="s">
        <v>82</v>
      </c>
      <c r="D6" s="10" t="s">
        <v>84</v>
      </c>
      <c r="E6" s="11" t="s">
        <v>2</v>
      </c>
      <c r="F6" s="10"/>
      <c r="G6" s="67" t="s">
        <v>101</v>
      </c>
      <c r="H6" s="11" t="s">
        <v>2</v>
      </c>
      <c r="I6" s="11"/>
      <c r="J6" s="10" t="s">
        <v>82</v>
      </c>
      <c r="K6" s="12" t="s">
        <v>84</v>
      </c>
      <c r="L6" s="13" t="s">
        <v>2</v>
      </c>
    </row>
    <row r="7" spans="1:15">
      <c r="A7" s="8"/>
      <c r="B7" s="9"/>
      <c r="C7" s="10"/>
      <c r="D7" s="10"/>
      <c r="E7" s="11"/>
      <c r="F7" s="10"/>
      <c r="G7" s="10"/>
      <c r="H7" s="11"/>
      <c r="I7" s="11"/>
      <c r="J7" s="10"/>
      <c r="K7" s="12"/>
      <c r="L7" s="13"/>
    </row>
    <row r="8" spans="1:15">
      <c r="A8" s="14"/>
      <c r="B8" s="15" t="s">
        <v>3</v>
      </c>
      <c r="C8" s="16"/>
      <c r="D8" s="16"/>
      <c r="E8" s="17"/>
      <c r="F8" s="16"/>
      <c r="G8" s="16"/>
      <c r="H8" s="17"/>
      <c r="I8" s="17"/>
      <c r="J8" s="16"/>
      <c r="K8" s="18"/>
      <c r="L8" s="19"/>
    </row>
    <row r="9" spans="1:15">
      <c r="A9" s="20">
        <v>5700</v>
      </c>
      <c r="B9" s="21" t="s">
        <v>4</v>
      </c>
      <c r="C9" s="22">
        <f>'Final Revised Budget'!E10</f>
        <v>16467132</v>
      </c>
      <c r="D9" s="22">
        <v>0</v>
      </c>
      <c r="E9" s="23">
        <f>IF(ISERROR(D9/C9),"0.00%",D9/C9)</f>
        <v>0</v>
      </c>
      <c r="F9" s="16"/>
      <c r="G9" s="22">
        <v>0</v>
      </c>
      <c r="H9" s="23">
        <f t="shared" ref="H9:H28" si="0">IF(ISERROR(G9/C9),"0.00%",G9/C9)</f>
        <v>0</v>
      </c>
      <c r="I9" s="23"/>
      <c r="J9" s="22">
        <f>'1st Quarter'!J9</f>
        <v>18816154.32</v>
      </c>
      <c r="K9" s="22">
        <v>0</v>
      </c>
      <c r="L9" s="23">
        <f>IF(ISERROR(K9/J9),"0.00%",K9/J9)</f>
        <v>0</v>
      </c>
    </row>
    <row r="10" spans="1:15">
      <c r="A10" s="20">
        <v>1110</v>
      </c>
      <c r="B10" s="14" t="s">
        <v>5</v>
      </c>
      <c r="C10" s="26">
        <f>'Final Revised Budget'!E11</f>
        <v>3577211</v>
      </c>
      <c r="D10" s="24">
        <v>0</v>
      </c>
      <c r="E10" s="23">
        <f t="shared" ref="E10:E25" si="1">IF(ISERROR(D10/C10),"0.00%",D10/C10)</f>
        <v>0</v>
      </c>
      <c r="F10" s="16"/>
      <c r="G10" s="24">
        <v>0</v>
      </c>
      <c r="H10" s="23">
        <f t="shared" si="0"/>
        <v>0</v>
      </c>
      <c r="I10" s="23"/>
      <c r="J10" s="26">
        <f>'1st Quarter'!J10</f>
        <v>0</v>
      </c>
      <c r="K10" s="24">
        <v>0</v>
      </c>
      <c r="L10" s="23" t="str">
        <f t="shared" ref="L10:L28" si="2">IF(ISERROR(K10/J10),"0.00%",K10/J10)</f>
        <v>0.00%</v>
      </c>
    </row>
    <row r="11" spans="1:15">
      <c r="A11" s="20">
        <v>1300</v>
      </c>
      <c r="B11" s="14" t="s">
        <v>6</v>
      </c>
      <c r="C11" s="26">
        <f>'Final Revised Budget'!E12</f>
        <v>0</v>
      </c>
      <c r="D11" s="24">
        <v>0</v>
      </c>
      <c r="E11" s="23" t="str">
        <f t="shared" si="1"/>
        <v>0.00%</v>
      </c>
      <c r="F11" s="16"/>
      <c r="G11" s="24">
        <v>0</v>
      </c>
      <c r="H11" s="23" t="str">
        <f>IF(ISERROR(G11/C11),"0.00%",G11/C11)</f>
        <v>0.00%</v>
      </c>
      <c r="I11" s="23"/>
      <c r="J11" s="26">
        <f>'1st Quarter'!J11</f>
        <v>0</v>
      </c>
      <c r="K11" s="24">
        <v>0</v>
      </c>
      <c r="L11" s="23" t="str">
        <f t="shared" si="2"/>
        <v>0.00%</v>
      </c>
    </row>
    <row r="12" spans="1:15">
      <c r="A12" s="20">
        <v>1400</v>
      </c>
      <c r="B12" s="25" t="s">
        <v>54</v>
      </c>
      <c r="C12" s="26">
        <f>'Final Revised Budget'!E13</f>
        <v>0</v>
      </c>
      <c r="D12" s="24">
        <v>0</v>
      </c>
      <c r="E12" s="23" t="str">
        <f t="shared" si="1"/>
        <v>0.00%</v>
      </c>
      <c r="F12" s="16"/>
      <c r="G12" s="24">
        <v>0</v>
      </c>
      <c r="H12" s="23" t="str">
        <f t="shared" si="0"/>
        <v>0.00%</v>
      </c>
      <c r="I12" s="23"/>
      <c r="J12" s="26">
        <f>'1st Quarter'!J12</f>
        <v>0</v>
      </c>
      <c r="K12" s="24">
        <v>0</v>
      </c>
      <c r="L12" s="23" t="str">
        <f t="shared" si="2"/>
        <v>0.00%</v>
      </c>
    </row>
    <row r="13" spans="1:15">
      <c r="A13" s="20">
        <v>1500</v>
      </c>
      <c r="B13" s="25" t="s">
        <v>55</v>
      </c>
      <c r="C13" s="26">
        <f>'Final Revised Budget'!E14</f>
        <v>212204</v>
      </c>
      <c r="D13" s="24">
        <v>0</v>
      </c>
      <c r="E13" s="23">
        <f>IF(ISERROR(D13/C13),"0.00%",D13/C13)</f>
        <v>0</v>
      </c>
      <c r="F13" s="16"/>
      <c r="G13" s="24">
        <v>0</v>
      </c>
      <c r="H13" s="23">
        <f t="shared" si="0"/>
        <v>0</v>
      </c>
      <c r="I13" s="23"/>
      <c r="J13" s="26">
        <f>'1st Quarter'!J13</f>
        <v>0</v>
      </c>
      <c r="K13" s="24">
        <v>0</v>
      </c>
      <c r="L13" s="23" t="str">
        <f t="shared" si="2"/>
        <v>0.00%</v>
      </c>
    </row>
    <row r="14" spans="1:15">
      <c r="A14" s="20">
        <v>1600</v>
      </c>
      <c r="B14" s="25" t="s">
        <v>29</v>
      </c>
      <c r="C14" s="26">
        <f>'Final Revised Budget'!E15</f>
        <v>0</v>
      </c>
      <c r="D14" s="24">
        <v>0</v>
      </c>
      <c r="E14" s="23" t="str">
        <f t="shared" si="1"/>
        <v>0.00%</v>
      </c>
      <c r="F14" s="16"/>
      <c r="G14" s="24">
        <v>0</v>
      </c>
      <c r="H14" s="23" t="str">
        <f t="shared" si="0"/>
        <v>0.00%</v>
      </c>
      <c r="I14" s="23"/>
      <c r="J14" s="26">
        <f>'1st Quarter'!J14</f>
        <v>0</v>
      </c>
      <c r="K14" s="24">
        <v>0</v>
      </c>
      <c r="L14" s="23" t="str">
        <f t="shared" si="2"/>
        <v>0.00%</v>
      </c>
    </row>
    <row r="15" spans="1:15">
      <c r="A15" s="20">
        <v>1700</v>
      </c>
      <c r="B15" s="25" t="s">
        <v>56</v>
      </c>
      <c r="C15" s="26">
        <f>'Final Revised Budget'!E16</f>
        <v>542981</v>
      </c>
      <c r="D15" s="24">
        <v>0</v>
      </c>
      <c r="E15" s="23">
        <f t="shared" si="1"/>
        <v>0</v>
      </c>
      <c r="F15" s="16"/>
      <c r="G15" s="24">
        <v>0</v>
      </c>
      <c r="H15" s="23">
        <f t="shared" si="0"/>
        <v>0</v>
      </c>
      <c r="I15" s="23"/>
      <c r="J15" s="26">
        <f>'1st Quarter'!J15</f>
        <v>514000</v>
      </c>
      <c r="K15" s="24">
        <v>0</v>
      </c>
      <c r="L15" s="23">
        <f t="shared" si="2"/>
        <v>0</v>
      </c>
    </row>
    <row r="16" spans="1:15">
      <c r="A16" s="20">
        <v>1800</v>
      </c>
      <c r="B16" s="25" t="s">
        <v>57</v>
      </c>
      <c r="C16" s="26">
        <f>'Final Revised Budget'!E17</f>
        <v>0</v>
      </c>
      <c r="D16" s="24">
        <v>0</v>
      </c>
      <c r="E16" s="23" t="str">
        <f t="shared" si="1"/>
        <v>0.00%</v>
      </c>
      <c r="F16" s="16"/>
      <c r="G16" s="24">
        <v>0</v>
      </c>
      <c r="H16" s="23" t="str">
        <f t="shared" si="0"/>
        <v>0.00%</v>
      </c>
      <c r="I16" s="23"/>
      <c r="J16" s="26">
        <f>'1st Quarter'!J16</f>
        <v>0</v>
      </c>
      <c r="K16" s="24">
        <v>0</v>
      </c>
      <c r="L16" s="23" t="str">
        <f t="shared" si="2"/>
        <v>0.00%</v>
      </c>
    </row>
    <row r="17" spans="1:12">
      <c r="A17" s="20">
        <v>1900</v>
      </c>
      <c r="B17" s="25" t="s">
        <v>58</v>
      </c>
      <c r="C17" s="26">
        <f>'Final Revised Budget'!E18</f>
        <v>169858</v>
      </c>
      <c r="D17" s="24">
        <v>0</v>
      </c>
      <c r="E17" s="23">
        <f t="shared" si="1"/>
        <v>0</v>
      </c>
      <c r="F17" s="16"/>
      <c r="G17" s="24">
        <v>0</v>
      </c>
      <c r="H17" s="23">
        <f t="shared" si="0"/>
        <v>0</v>
      </c>
      <c r="I17" s="23"/>
      <c r="J17" s="26">
        <f>'1st Quarter'!J17</f>
        <v>140000</v>
      </c>
      <c r="K17" s="24">
        <v>0</v>
      </c>
      <c r="L17" s="23">
        <f t="shared" si="2"/>
        <v>0</v>
      </c>
    </row>
    <row r="18" spans="1:12">
      <c r="A18" s="20">
        <v>1910</v>
      </c>
      <c r="B18" s="14" t="s">
        <v>7</v>
      </c>
      <c r="C18" s="26">
        <f>'Final Revised Budget'!E19</f>
        <v>50579</v>
      </c>
      <c r="D18" s="24">
        <v>0</v>
      </c>
      <c r="E18" s="23">
        <f t="shared" si="1"/>
        <v>0</v>
      </c>
      <c r="F18" s="16"/>
      <c r="G18" s="24">
        <v>0</v>
      </c>
      <c r="H18" s="23">
        <f t="shared" si="0"/>
        <v>0</v>
      </c>
      <c r="I18" s="23"/>
      <c r="J18" s="26">
        <f>'1st Quarter'!J18</f>
        <v>0</v>
      </c>
      <c r="K18" s="24">
        <v>0</v>
      </c>
      <c r="L18" s="23" t="str">
        <f t="shared" si="2"/>
        <v>0.00%</v>
      </c>
    </row>
    <row r="19" spans="1:12">
      <c r="A19" s="20">
        <v>1920</v>
      </c>
      <c r="B19" s="14" t="s">
        <v>8</v>
      </c>
      <c r="C19" s="26">
        <f>'Final Revised Budget'!E20</f>
        <v>261372</v>
      </c>
      <c r="D19" s="24">
        <v>0</v>
      </c>
      <c r="E19" s="23">
        <f t="shared" si="1"/>
        <v>0</v>
      </c>
      <c r="F19" s="16"/>
      <c r="G19" s="24">
        <v>0</v>
      </c>
      <c r="H19" s="23">
        <f t="shared" si="0"/>
        <v>0</v>
      </c>
      <c r="I19" s="23"/>
      <c r="J19" s="26">
        <f>'1st Quarter'!J19</f>
        <v>0</v>
      </c>
      <c r="K19" s="24">
        <v>0</v>
      </c>
      <c r="L19" s="23" t="str">
        <f t="shared" si="2"/>
        <v>0.00%</v>
      </c>
    </row>
    <row r="20" spans="1:12">
      <c r="A20" s="20">
        <v>1990</v>
      </c>
      <c r="B20" s="14" t="s">
        <v>14</v>
      </c>
      <c r="C20" s="26">
        <f>'Final Revised Budget'!E21</f>
        <v>2949</v>
      </c>
      <c r="D20" s="26">
        <v>0</v>
      </c>
      <c r="E20" s="23">
        <f>IF(ISERROR(D20/C20),"0.00%",D20/C20)</f>
        <v>0</v>
      </c>
      <c r="F20" s="16"/>
      <c r="G20" s="26">
        <v>0</v>
      </c>
      <c r="H20" s="23">
        <f t="shared" si="0"/>
        <v>0</v>
      </c>
      <c r="I20" s="23"/>
      <c r="J20" s="26">
        <f>'1st Quarter'!J20</f>
        <v>0</v>
      </c>
      <c r="K20" s="26">
        <v>0</v>
      </c>
      <c r="L20" s="23" t="str">
        <f t="shared" si="2"/>
        <v>0.00%</v>
      </c>
    </row>
    <row r="21" spans="1:12">
      <c r="A21" s="20">
        <v>3000</v>
      </c>
      <c r="B21" s="14" t="s">
        <v>9</v>
      </c>
      <c r="C21" s="26">
        <f>'Final Revised Budget'!E22</f>
        <v>0</v>
      </c>
      <c r="D21" s="26">
        <v>0</v>
      </c>
      <c r="E21" s="23" t="str">
        <f t="shared" si="1"/>
        <v>0.00%</v>
      </c>
      <c r="F21" s="16"/>
      <c r="G21" s="26">
        <v>0</v>
      </c>
      <c r="H21" s="23" t="str">
        <f t="shared" si="0"/>
        <v>0.00%</v>
      </c>
      <c r="I21" s="23"/>
      <c r="J21" s="26">
        <f>'1st Quarter'!J21</f>
        <v>0</v>
      </c>
      <c r="K21" s="26">
        <v>0</v>
      </c>
      <c r="L21" s="23" t="str">
        <f t="shared" si="2"/>
        <v>0.00%</v>
      </c>
    </row>
    <row r="22" spans="1:12">
      <c r="A22" s="20">
        <v>3954</v>
      </c>
      <c r="B22" s="14" t="s">
        <v>10</v>
      </c>
      <c r="C22" s="26">
        <f>'Final Revised Budget'!E23</f>
        <v>808838</v>
      </c>
      <c r="D22" s="26">
        <v>0</v>
      </c>
      <c r="E22" s="23">
        <f t="shared" si="1"/>
        <v>0</v>
      </c>
      <c r="F22" s="16"/>
      <c r="G22" s="26">
        <v>0</v>
      </c>
      <c r="H22" s="23">
        <f t="shared" si="0"/>
        <v>0</v>
      </c>
      <c r="I22" s="23"/>
      <c r="J22" s="26">
        <f>'1st Quarter'!J22</f>
        <v>366712.5</v>
      </c>
      <c r="K22" s="26">
        <v>0</v>
      </c>
      <c r="L22" s="23">
        <f t="shared" si="2"/>
        <v>0</v>
      </c>
    </row>
    <row r="23" spans="1:12">
      <c r="A23" s="20">
        <v>4000</v>
      </c>
      <c r="B23" s="27" t="s">
        <v>13</v>
      </c>
      <c r="C23" s="26">
        <f>'Final Revised Budget'!E24</f>
        <v>0</v>
      </c>
      <c r="D23" s="24">
        <v>0</v>
      </c>
      <c r="E23" s="23" t="str">
        <f t="shared" si="1"/>
        <v>0.00%</v>
      </c>
      <c r="F23" s="16"/>
      <c r="G23" s="24">
        <v>0</v>
      </c>
      <c r="H23" s="23" t="str">
        <f t="shared" si="0"/>
        <v>0.00%</v>
      </c>
      <c r="I23" s="23"/>
      <c r="J23" s="26">
        <f>'1st Quarter'!J23</f>
        <v>0</v>
      </c>
      <c r="K23" s="24">
        <v>0</v>
      </c>
      <c r="L23" s="23" t="str">
        <f t="shared" si="2"/>
        <v>0.00%</v>
      </c>
    </row>
    <row r="24" spans="1:12">
      <c r="A24" s="20">
        <v>5200</v>
      </c>
      <c r="B24" s="25" t="s">
        <v>28</v>
      </c>
      <c r="C24" s="26">
        <f>'Final Revised Budget'!E25</f>
        <v>0</v>
      </c>
      <c r="D24" s="24">
        <v>0</v>
      </c>
      <c r="E24" s="23" t="str">
        <f t="shared" si="1"/>
        <v>0.00%</v>
      </c>
      <c r="F24" s="16"/>
      <c r="G24" s="24">
        <v>0</v>
      </c>
      <c r="H24" s="23" t="str">
        <f t="shared" si="0"/>
        <v>0.00%</v>
      </c>
      <c r="I24" s="23"/>
      <c r="J24" s="26">
        <f>'1st Quarter'!J24</f>
        <v>0</v>
      </c>
      <c r="K24" s="24">
        <v>0</v>
      </c>
      <c r="L24" s="23" t="str">
        <f t="shared" si="2"/>
        <v>0.00%</v>
      </c>
    </row>
    <row r="25" spans="1:12">
      <c r="A25" s="20">
        <v>5900</v>
      </c>
      <c r="B25" s="25" t="s">
        <v>26</v>
      </c>
      <c r="C25" s="26">
        <f>'Final Revised Budget'!E26</f>
        <v>0</v>
      </c>
      <c r="D25" s="24">
        <v>0</v>
      </c>
      <c r="E25" s="23" t="str">
        <f t="shared" si="1"/>
        <v>0.00%</v>
      </c>
      <c r="F25" s="16"/>
      <c r="G25" s="24">
        <v>0</v>
      </c>
      <c r="H25" s="23" t="str">
        <f t="shared" si="0"/>
        <v>0.00%</v>
      </c>
      <c r="I25" s="23"/>
      <c r="J25" s="26">
        <f>'1st Quarter'!J25</f>
        <v>0</v>
      </c>
      <c r="K25" s="24">
        <v>0</v>
      </c>
      <c r="L25" s="23" t="str">
        <f t="shared" si="2"/>
        <v>0.00%</v>
      </c>
    </row>
    <row r="26" spans="1:12">
      <c r="A26" s="20"/>
      <c r="B26" s="14" t="s">
        <v>11</v>
      </c>
      <c r="C26" s="26">
        <f>'Final Revised Budget'!E27</f>
        <v>0</v>
      </c>
      <c r="D26" s="24">
        <v>0</v>
      </c>
      <c r="E26" s="23" t="str">
        <f>IF(ISERROR(D26/C26),"0.00%",D26/C26)</f>
        <v>0.00%</v>
      </c>
      <c r="F26" s="16"/>
      <c r="G26" s="24">
        <v>0</v>
      </c>
      <c r="H26" s="23" t="str">
        <f t="shared" si="0"/>
        <v>0.00%</v>
      </c>
      <c r="I26" s="23"/>
      <c r="J26" s="26">
        <f>'1st Quarter'!J26</f>
        <v>0</v>
      </c>
      <c r="K26" s="24">
        <v>0</v>
      </c>
      <c r="L26" s="23" t="str">
        <f t="shared" si="2"/>
        <v>0.00%</v>
      </c>
    </row>
    <row r="27" spans="1:12">
      <c r="A27" s="20"/>
      <c r="B27" s="14" t="s">
        <v>12</v>
      </c>
      <c r="C27" s="28">
        <f>'Final Revised Budget'!E28</f>
        <v>0</v>
      </c>
      <c r="D27" s="26">
        <v>0</v>
      </c>
      <c r="E27" s="23" t="str">
        <f>IF(ISERROR(D27/C27),"0.00%",D27/C27)</f>
        <v>0.00%</v>
      </c>
      <c r="F27" s="16"/>
      <c r="G27" s="26">
        <v>0</v>
      </c>
      <c r="H27" s="23" t="str">
        <f t="shared" si="0"/>
        <v>0.00%</v>
      </c>
      <c r="I27" s="23"/>
      <c r="J27" s="28">
        <f>'1st Quarter'!J27</f>
        <v>0</v>
      </c>
      <c r="K27" s="26">
        <v>0</v>
      </c>
      <c r="L27" s="23" t="str">
        <f t="shared" si="2"/>
        <v>0.00%</v>
      </c>
    </row>
    <row r="28" spans="1:12" s="39" customFormat="1">
      <c r="A28" s="29"/>
      <c r="B28" s="9" t="s">
        <v>15</v>
      </c>
      <c r="C28" s="79">
        <f>SUM(C9:C27)</f>
        <v>22093124</v>
      </c>
      <c r="D28" s="79">
        <f>SUM(D9:D27)</f>
        <v>0</v>
      </c>
      <c r="E28" s="30">
        <f>IF(ISERROR(D28/C28),"0.00%",D28/C28)</f>
        <v>0</v>
      </c>
      <c r="F28" s="31"/>
      <c r="G28" s="79">
        <f>SUM(G9:G27)</f>
        <v>0</v>
      </c>
      <c r="H28" s="30">
        <f t="shared" si="0"/>
        <v>0</v>
      </c>
      <c r="I28" s="66"/>
      <c r="J28" s="79">
        <f>SUM(J9:J27)</f>
        <v>19836866.82</v>
      </c>
      <c r="K28" s="79">
        <f>SUM(K9:K27)</f>
        <v>0</v>
      </c>
      <c r="L28" s="30">
        <f t="shared" si="2"/>
        <v>0</v>
      </c>
    </row>
    <row r="29" spans="1:12">
      <c r="A29" s="20"/>
      <c r="B29" s="14"/>
      <c r="C29" s="32"/>
      <c r="D29" s="32"/>
      <c r="E29" s="17"/>
      <c r="F29" s="16"/>
      <c r="G29" s="32"/>
      <c r="H29" s="17"/>
      <c r="I29" s="17"/>
      <c r="J29" s="32"/>
      <c r="K29" s="33"/>
      <c r="L29" s="19"/>
    </row>
    <row r="30" spans="1:12">
      <c r="A30" s="20"/>
      <c r="B30" s="14"/>
      <c r="C30" s="32"/>
      <c r="D30" s="32"/>
      <c r="E30" s="17"/>
      <c r="F30" s="16"/>
      <c r="G30" s="34"/>
      <c r="H30" s="17"/>
      <c r="I30" s="17"/>
      <c r="J30" s="34"/>
      <c r="K30" s="35"/>
      <c r="L30" s="19"/>
    </row>
    <row r="31" spans="1:12">
      <c r="A31" s="20"/>
      <c r="B31" s="15" t="s">
        <v>16</v>
      </c>
      <c r="C31" s="32"/>
      <c r="D31" s="32"/>
      <c r="E31" s="17"/>
      <c r="F31" s="16"/>
      <c r="G31" s="34"/>
      <c r="H31" s="17"/>
      <c r="I31" s="17"/>
      <c r="J31" s="34"/>
      <c r="K31" s="35"/>
      <c r="L31" s="19"/>
    </row>
    <row r="32" spans="1:12">
      <c r="A32" s="20">
        <v>100</v>
      </c>
      <c r="B32" s="27" t="s">
        <v>17</v>
      </c>
      <c r="C32" s="22">
        <f>'Final Revised Budget'!E34</f>
        <v>8761070</v>
      </c>
      <c r="D32" s="22">
        <v>0</v>
      </c>
      <c r="E32" s="23">
        <f t="shared" ref="E32:E45" si="3">IF(ISERROR(D32/C32),"0.00%",D32/C32)</f>
        <v>0</v>
      </c>
      <c r="F32" s="16"/>
      <c r="G32" s="22">
        <v>0</v>
      </c>
      <c r="H32" s="23">
        <f t="shared" ref="H32:H45" si="4">IF(ISERROR(G32/C32),"0.00%",G32/C32)</f>
        <v>0</v>
      </c>
      <c r="I32" s="23"/>
      <c r="J32" s="22">
        <f>'1st Quarter'!J32</f>
        <v>7992353.8899999997</v>
      </c>
      <c r="K32" s="22">
        <v>0</v>
      </c>
      <c r="L32" s="23">
        <f t="shared" ref="L32:L45" si="5">IF(ISERROR(K32/J32),"0.00%",K32/J32)</f>
        <v>0</v>
      </c>
    </row>
    <row r="33" spans="1:12">
      <c r="A33" s="20">
        <v>200</v>
      </c>
      <c r="B33" s="14" t="s">
        <v>18</v>
      </c>
      <c r="C33" s="24">
        <f>'Final Revised Budget'!E35</f>
        <v>2405728</v>
      </c>
      <c r="D33" s="24">
        <v>0</v>
      </c>
      <c r="E33" s="23">
        <f>IF(ISERROR(D33/C33),"0.00%",D33/C33)</f>
        <v>0</v>
      </c>
      <c r="F33" s="16"/>
      <c r="G33" s="24">
        <v>0</v>
      </c>
      <c r="H33" s="23">
        <f>IF(ISERROR(G33/C33),"0.00%",G33/C33)</f>
        <v>0</v>
      </c>
      <c r="I33" s="23"/>
      <c r="J33" s="26">
        <f>'1st Quarter'!J33</f>
        <v>2369644.7200000002</v>
      </c>
      <c r="K33" s="24">
        <v>0</v>
      </c>
      <c r="L33" s="23">
        <f t="shared" si="5"/>
        <v>0</v>
      </c>
    </row>
    <row r="34" spans="1:12">
      <c r="A34" s="20">
        <v>300</v>
      </c>
      <c r="B34" s="14" t="s">
        <v>47</v>
      </c>
      <c r="C34" s="24">
        <f>'Final Revised Budget'!E36</f>
        <v>3311732</v>
      </c>
      <c r="D34" s="24">
        <v>0</v>
      </c>
      <c r="E34" s="23">
        <f t="shared" si="3"/>
        <v>0</v>
      </c>
      <c r="F34" s="16"/>
      <c r="G34" s="24">
        <v>0</v>
      </c>
      <c r="H34" s="23">
        <f t="shared" si="4"/>
        <v>0</v>
      </c>
      <c r="I34" s="23"/>
      <c r="J34" s="26">
        <f>'1st Quarter'!J34</f>
        <v>2324521.7999999998</v>
      </c>
      <c r="K34" s="24">
        <v>0</v>
      </c>
      <c r="L34" s="23">
        <f>IF(ISERROR(K34/J34),"0.00%",K34/J34)</f>
        <v>0</v>
      </c>
    </row>
    <row r="35" spans="1:12">
      <c r="A35" s="20">
        <v>400</v>
      </c>
      <c r="B35" s="14" t="s">
        <v>48</v>
      </c>
      <c r="C35" s="24">
        <f>'Final Revised Budget'!E37</f>
        <v>4052725</v>
      </c>
      <c r="D35" s="24">
        <v>0</v>
      </c>
      <c r="E35" s="23">
        <f t="shared" si="3"/>
        <v>0</v>
      </c>
      <c r="F35" s="16"/>
      <c r="G35" s="24">
        <v>0</v>
      </c>
      <c r="H35" s="23">
        <f t="shared" si="4"/>
        <v>0</v>
      </c>
      <c r="I35" s="23"/>
      <c r="J35" s="26">
        <f>'1st Quarter'!J35</f>
        <v>2971350.12</v>
      </c>
      <c r="K35" s="24">
        <v>0</v>
      </c>
      <c r="L35" s="23">
        <f t="shared" si="5"/>
        <v>0</v>
      </c>
    </row>
    <row r="36" spans="1:12">
      <c r="A36" s="20">
        <v>500</v>
      </c>
      <c r="B36" s="14" t="s">
        <v>49</v>
      </c>
      <c r="C36" s="24">
        <f>'Final Revised Budget'!E38</f>
        <v>470284</v>
      </c>
      <c r="D36" s="24">
        <v>0</v>
      </c>
      <c r="E36" s="23">
        <f t="shared" si="3"/>
        <v>0</v>
      </c>
      <c r="F36" s="16"/>
      <c r="G36" s="24">
        <v>0</v>
      </c>
      <c r="H36" s="23">
        <f t="shared" si="4"/>
        <v>0</v>
      </c>
      <c r="I36" s="23"/>
      <c r="J36" s="26">
        <f>'1st Quarter'!J36</f>
        <v>1158518.18</v>
      </c>
      <c r="K36" s="24">
        <v>0</v>
      </c>
      <c r="L36" s="23">
        <f t="shared" si="5"/>
        <v>0</v>
      </c>
    </row>
    <row r="37" spans="1:12">
      <c r="A37" s="20">
        <v>600</v>
      </c>
      <c r="B37" s="14" t="s">
        <v>50</v>
      </c>
      <c r="C37" s="24">
        <f>'Final Revised Budget'!E39</f>
        <v>1221422</v>
      </c>
      <c r="D37" s="24">
        <v>0</v>
      </c>
      <c r="E37" s="23">
        <f t="shared" si="3"/>
        <v>0</v>
      </c>
      <c r="F37" s="16"/>
      <c r="G37" s="24">
        <v>0</v>
      </c>
      <c r="H37" s="23">
        <f t="shared" si="4"/>
        <v>0</v>
      </c>
      <c r="I37" s="23"/>
      <c r="J37" s="26">
        <f>'1st Quarter'!J37</f>
        <v>1043799.91</v>
      </c>
      <c r="K37" s="24">
        <v>0</v>
      </c>
      <c r="L37" s="23">
        <f t="shared" si="5"/>
        <v>0</v>
      </c>
    </row>
    <row r="38" spans="1:12">
      <c r="A38" s="20">
        <v>700</v>
      </c>
      <c r="B38" s="14" t="s">
        <v>19</v>
      </c>
      <c r="C38" s="24">
        <f>'Final Revised Budget'!E40</f>
        <v>0</v>
      </c>
      <c r="D38" s="24">
        <v>0</v>
      </c>
      <c r="E38" s="23" t="str">
        <f t="shared" si="3"/>
        <v>0.00%</v>
      </c>
      <c r="F38" s="16"/>
      <c r="G38" s="24">
        <v>0</v>
      </c>
      <c r="H38" s="23" t="str">
        <f t="shared" si="4"/>
        <v>0.00%</v>
      </c>
      <c r="I38" s="23"/>
      <c r="J38" s="26">
        <f>'1st Quarter'!J38</f>
        <v>0</v>
      </c>
      <c r="K38" s="24">
        <v>0</v>
      </c>
      <c r="L38" s="23" t="str">
        <f t="shared" si="5"/>
        <v>0.00%</v>
      </c>
    </row>
    <row r="39" spans="1:12">
      <c r="A39" s="20">
        <v>800</v>
      </c>
      <c r="B39" s="14" t="s">
        <v>20</v>
      </c>
      <c r="C39" s="24">
        <f>'Final Revised Budget'!E41</f>
        <v>67913</v>
      </c>
      <c r="D39" s="24">
        <v>0</v>
      </c>
      <c r="E39" s="23">
        <f t="shared" si="3"/>
        <v>0</v>
      </c>
      <c r="F39" s="16"/>
      <c r="G39" s="24">
        <v>0</v>
      </c>
      <c r="H39" s="23">
        <f t="shared" si="4"/>
        <v>0</v>
      </c>
      <c r="I39" s="23"/>
      <c r="J39" s="26">
        <f>'1st Quarter'!J39</f>
        <v>214872.24</v>
      </c>
      <c r="K39" s="24">
        <v>0</v>
      </c>
      <c r="L39" s="23">
        <f t="shared" si="5"/>
        <v>0</v>
      </c>
    </row>
    <row r="40" spans="1:12">
      <c r="A40" s="20">
        <v>900</v>
      </c>
      <c r="B40" s="14" t="s">
        <v>21</v>
      </c>
      <c r="C40" s="24">
        <f>'Final Revised Budget'!E42</f>
        <v>0</v>
      </c>
      <c r="D40" s="24">
        <v>0</v>
      </c>
      <c r="E40" s="23" t="str">
        <f t="shared" si="3"/>
        <v>0.00%</v>
      </c>
      <c r="F40" s="16"/>
      <c r="G40" s="24">
        <v>0</v>
      </c>
      <c r="H40" s="23" t="str">
        <f t="shared" si="4"/>
        <v>0.00%</v>
      </c>
      <c r="I40" s="23"/>
      <c r="J40" s="26">
        <f>'1st Quarter'!J40</f>
        <v>0</v>
      </c>
      <c r="K40" s="24">
        <v>0</v>
      </c>
      <c r="L40" s="23" t="str">
        <f t="shared" si="5"/>
        <v>0.00%</v>
      </c>
    </row>
    <row r="41" spans="1:12">
      <c r="A41" s="36" t="s">
        <v>51</v>
      </c>
      <c r="B41" s="25" t="s">
        <v>27</v>
      </c>
      <c r="C41" s="24">
        <f>'Final Revised Budget'!E43</f>
        <v>0</v>
      </c>
      <c r="D41" s="24">
        <v>0</v>
      </c>
      <c r="E41" s="23" t="str">
        <f>IF(ISERROR(D41/C41),"0.00%",D41/C41)</f>
        <v>0.00%</v>
      </c>
      <c r="F41" s="16"/>
      <c r="G41" s="24">
        <v>0</v>
      </c>
      <c r="H41" s="23" t="str">
        <f t="shared" si="4"/>
        <v>0.00%</v>
      </c>
      <c r="I41" s="23"/>
      <c r="J41" s="26">
        <f>'1st Quarter'!J41</f>
        <v>0</v>
      </c>
      <c r="K41" s="24">
        <v>0</v>
      </c>
      <c r="L41" s="23" t="str">
        <f t="shared" si="5"/>
        <v>0.00%</v>
      </c>
    </row>
    <row r="42" spans="1:12">
      <c r="A42" s="36" t="s">
        <v>52</v>
      </c>
      <c r="B42" s="25" t="s">
        <v>53</v>
      </c>
      <c r="C42" s="24">
        <f>'Final Revised Budget'!E44</f>
        <v>1065000</v>
      </c>
      <c r="D42" s="24">
        <v>0</v>
      </c>
      <c r="E42" s="23">
        <f>IF(ISERROR(D42/C42),"0.00%",D42/C42)</f>
        <v>0</v>
      </c>
      <c r="F42" s="16"/>
      <c r="G42" s="24">
        <v>0</v>
      </c>
      <c r="H42" s="23">
        <f t="shared" si="4"/>
        <v>0</v>
      </c>
      <c r="I42" s="23"/>
      <c r="J42" s="26">
        <f>'1st Quarter'!J42</f>
        <v>1045000</v>
      </c>
      <c r="K42" s="24">
        <v>0</v>
      </c>
      <c r="L42" s="23">
        <f t="shared" si="5"/>
        <v>0</v>
      </c>
    </row>
    <row r="43" spans="1:12">
      <c r="A43" s="20"/>
      <c r="B43" s="14" t="s">
        <v>22</v>
      </c>
      <c r="C43" s="24">
        <f>'Final Revised Budget'!E45</f>
        <v>0</v>
      </c>
      <c r="D43" s="24">
        <v>0</v>
      </c>
      <c r="E43" s="23" t="str">
        <f t="shared" si="3"/>
        <v>0.00%</v>
      </c>
      <c r="F43" s="16"/>
      <c r="G43" s="24">
        <v>0</v>
      </c>
      <c r="H43" s="23" t="str">
        <f t="shared" si="4"/>
        <v>0.00%</v>
      </c>
      <c r="I43" s="23"/>
      <c r="J43" s="26">
        <f>'1st Quarter'!J43</f>
        <v>0</v>
      </c>
      <c r="K43" s="24">
        <v>0</v>
      </c>
      <c r="L43" s="23" t="str">
        <f t="shared" si="5"/>
        <v>0.00%</v>
      </c>
    </row>
    <row r="44" spans="1:12">
      <c r="A44" s="14"/>
      <c r="B44" s="14" t="s">
        <v>23</v>
      </c>
      <c r="C44" s="24">
        <f>'Final Revised Budget'!E46</f>
        <v>0</v>
      </c>
      <c r="D44" s="28">
        <v>0</v>
      </c>
      <c r="E44" s="23" t="str">
        <f t="shared" si="3"/>
        <v>0.00%</v>
      </c>
      <c r="F44" s="16"/>
      <c r="G44" s="28">
        <v>0</v>
      </c>
      <c r="H44" s="23" t="str">
        <f t="shared" si="4"/>
        <v>0.00%</v>
      </c>
      <c r="I44" s="23"/>
      <c r="J44" s="28">
        <f>'1st Quarter'!J44</f>
        <v>0</v>
      </c>
      <c r="K44" s="28">
        <v>0</v>
      </c>
      <c r="L44" s="23" t="str">
        <f t="shared" si="5"/>
        <v>0.00%</v>
      </c>
    </row>
    <row r="45" spans="1:12" s="39" customFormat="1">
      <c r="A45" s="9"/>
      <c r="B45" s="9" t="s">
        <v>24</v>
      </c>
      <c r="C45" s="79">
        <f>SUM(C32:C44)</f>
        <v>21355874</v>
      </c>
      <c r="D45" s="79">
        <f>SUM(D32:D44)</f>
        <v>0</v>
      </c>
      <c r="E45" s="30">
        <f t="shared" si="3"/>
        <v>0</v>
      </c>
      <c r="F45" s="31"/>
      <c r="G45" s="79">
        <f>SUM(G32:G44)</f>
        <v>0</v>
      </c>
      <c r="H45" s="30">
        <f t="shared" si="4"/>
        <v>0</v>
      </c>
      <c r="I45" s="66"/>
      <c r="J45" s="79">
        <f>SUM(J32:J44)</f>
        <v>19120060.859999999</v>
      </c>
      <c r="K45" s="79">
        <f>SUM(K32:K44)</f>
        <v>0</v>
      </c>
      <c r="L45" s="30">
        <f t="shared" si="5"/>
        <v>0</v>
      </c>
    </row>
    <row r="46" spans="1:12">
      <c r="A46" s="14"/>
      <c r="B46" s="14"/>
      <c r="C46" s="16"/>
      <c r="D46" s="16"/>
      <c r="E46" s="17"/>
      <c r="F46" s="16"/>
      <c r="G46" s="34"/>
      <c r="H46" s="17"/>
      <c r="I46" s="17"/>
      <c r="J46" s="34"/>
      <c r="K46" s="35"/>
      <c r="L46" s="35"/>
    </row>
    <row r="47" spans="1:12" ht="13.5" thickBot="1">
      <c r="B47" s="91" t="s">
        <v>146</v>
      </c>
      <c r="D47" s="92">
        <f>D28-D45</f>
        <v>0</v>
      </c>
      <c r="G47" s="92">
        <f>G28-G45</f>
        <v>0</v>
      </c>
      <c r="K47" s="92">
        <f>K28-K45</f>
        <v>0</v>
      </c>
    </row>
    <row r="48" spans="1:12" ht="13.5" thickTop="1">
      <c r="C48" s="16"/>
      <c r="D48" s="16"/>
      <c r="E48" s="17"/>
    </row>
    <row r="49" spans="2:8">
      <c r="B49" s="85"/>
      <c r="C49" s="85"/>
      <c r="D49" s="86" t="s">
        <v>148</v>
      </c>
      <c r="G49" s="80"/>
      <c r="H49" s="23"/>
    </row>
    <row r="50" spans="2:8">
      <c r="B50" s="87" t="s">
        <v>123</v>
      </c>
      <c r="C50" s="85"/>
      <c r="D50" s="85"/>
    </row>
    <row r="51" spans="2:8">
      <c r="B51" s="85" t="s">
        <v>124</v>
      </c>
      <c r="C51" s="85"/>
      <c r="D51" s="94">
        <v>0</v>
      </c>
    </row>
    <row r="52" spans="2:8">
      <c r="B52" s="85" t="s">
        <v>125</v>
      </c>
      <c r="C52" s="85"/>
      <c r="D52" s="94">
        <v>0</v>
      </c>
    </row>
    <row r="53" spans="2:8">
      <c r="B53" s="85" t="s">
        <v>126</v>
      </c>
      <c r="C53" s="85"/>
      <c r="D53" s="94">
        <v>0</v>
      </c>
    </row>
    <row r="54" spans="2:8">
      <c r="B54" s="85" t="s">
        <v>127</v>
      </c>
      <c r="C54" s="85"/>
      <c r="D54" s="94">
        <v>0</v>
      </c>
    </row>
    <row r="55" spans="2:8">
      <c r="B55" s="85"/>
      <c r="C55" s="85"/>
      <c r="D55" s="85"/>
    </row>
    <row r="56" spans="2:8">
      <c r="B56" s="88" t="s">
        <v>128</v>
      </c>
      <c r="C56" s="85"/>
      <c r="D56" s="89">
        <f>SUM(D51:D55)</f>
        <v>0</v>
      </c>
    </row>
    <row r="57" spans="2:8">
      <c r="B57" s="85"/>
      <c r="C57" s="85"/>
      <c r="D57" s="85"/>
    </row>
    <row r="58" spans="2:8">
      <c r="B58" s="85"/>
      <c r="C58" s="85"/>
      <c r="D58" s="85"/>
    </row>
    <row r="59" spans="2:8">
      <c r="B59" s="87" t="s">
        <v>133</v>
      </c>
      <c r="C59" s="85"/>
      <c r="D59" s="85"/>
    </row>
    <row r="60" spans="2:8">
      <c r="B60" s="85" t="s">
        <v>129</v>
      </c>
      <c r="C60" s="85"/>
      <c r="D60" s="94">
        <v>0</v>
      </c>
    </row>
    <row r="61" spans="2:8">
      <c r="B61" s="85" t="s">
        <v>130</v>
      </c>
      <c r="C61" s="85"/>
      <c r="D61" s="94">
        <v>0</v>
      </c>
    </row>
    <row r="62" spans="2:8">
      <c r="B62" s="85" t="s">
        <v>131</v>
      </c>
      <c r="C62" s="85"/>
      <c r="D62" s="94">
        <v>0</v>
      </c>
    </row>
    <row r="63" spans="2:8">
      <c r="B63" s="85"/>
      <c r="C63" s="85"/>
      <c r="D63" s="85"/>
    </row>
    <row r="64" spans="2:8">
      <c r="B64" s="88" t="s">
        <v>132</v>
      </c>
      <c r="C64" s="85"/>
      <c r="D64" s="89">
        <f>SUM(D60:D63)</f>
        <v>0</v>
      </c>
    </row>
    <row r="65" spans="2:4">
      <c r="B65" s="85"/>
      <c r="C65" s="85"/>
      <c r="D65" s="85"/>
    </row>
    <row r="66" spans="2:4">
      <c r="B66" s="85"/>
      <c r="C66" s="85"/>
      <c r="D66" s="85"/>
    </row>
    <row r="67" spans="2:4">
      <c r="B67" s="87" t="s">
        <v>134</v>
      </c>
      <c r="C67" s="85"/>
      <c r="D67" s="85"/>
    </row>
    <row r="68" spans="2:4">
      <c r="B68" s="85" t="s">
        <v>135</v>
      </c>
      <c r="C68" s="85"/>
      <c r="D68" s="94">
        <v>0</v>
      </c>
    </row>
    <row r="69" spans="2:4">
      <c r="B69" s="85" t="s">
        <v>151</v>
      </c>
      <c r="C69" s="85"/>
      <c r="D69" s="94">
        <v>0</v>
      </c>
    </row>
    <row r="70" spans="2:4">
      <c r="B70" s="85" t="s">
        <v>127</v>
      </c>
      <c r="C70" s="85"/>
      <c r="D70" s="94">
        <v>0</v>
      </c>
    </row>
    <row r="71" spans="2:4">
      <c r="B71" s="85" t="s">
        <v>136</v>
      </c>
      <c r="C71" s="85"/>
      <c r="D71" s="94">
        <v>0</v>
      </c>
    </row>
    <row r="72" spans="2:4">
      <c r="B72" s="85" t="s">
        <v>137</v>
      </c>
      <c r="C72" s="85"/>
      <c r="D72" s="94">
        <v>0</v>
      </c>
    </row>
    <row r="73" spans="2:4">
      <c r="B73" s="85" t="s">
        <v>138</v>
      </c>
      <c r="C73" s="85"/>
      <c r="D73" s="94">
        <v>0</v>
      </c>
    </row>
    <row r="74" spans="2:4">
      <c r="B74" s="85"/>
      <c r="C74" s="85"/>
      <c r="D74" s="85"/>
    </row>
    <row r="75" spans="2:4">
      <c r="B75" s="88" t="s">
        <v>139</v>
      </c>
      <c r="C75" s="85"/>
      <c r="D75" s="89">
        <f>SUM(D68:D74)</f>
        <v>0</v>
      </c>
    </row>
    <row r="76" spans="2:4">
      <c r="B76" s="85"/>
      <c r="C76" s="85"/>
      <c r="D76" s="85"/>
    </row>
    <row r="77" spans="2:4">
      <c r="B77" s="87" t="s">
        <v>140</v>
      </c>
      <c r="C77" s="85"/>
      <c r="D77" s="89">
        <f>D75+D64</f>
        <v>0</v>
      </c>
    </row>
    <row r="78" spans="2:4">
      <c r="B78" s="85"/>
      <c r="C78" s="85"/>
      <c r="D78" s="85"/>
    </row>
    <row r="79" spans="2:4">
      <c r="B79" s="85"/>
      <c r="C79" s="85"/>
      <c r="D79" s="85"/>
    </row>
    <row r="80" spans="2:4">
      <c r="B80" s="85" t="s">
        <v>153</v>
      </c>
      <c r="C80" s="85"/>
      <c r="D80" s="90">
        <f>D75</f>
        <v>0</v>
      </c>
    </row>
    <row r="81" spans="2:4">
      <c r="B81" s="85"/>
      <c r="C81" s="85"/>
      <c r="D81" s="85"/>
    </row>
    <row r="82" spans="2:4">
      <c r="B82" s="85"/>
      <c r="C82" s="85"/>
      <c r="D82" s="85"/>
    </row>
    <row r="83" spans="2:4">
      <c r="B83" s="85" t="s">
        <v>142</v>
      </c>
      <c r="C83" s="85"/>
      <c r="D83" s="85" t="e">
        <f>D56/D64</f>
        <v>#DIV/0!</v>
      </c>
    </row>
    <row r="84" spans="2:4">
      <c r="B84" s="85" t="s">
        <v>143</v>
      </c>
      <c r="C84" s="85"/>
      <c r="D84" s="85" t="e">
        <f>D75/D45</f>
        <v>#DIV/0!</v>
      </c>
    </row>
    <row r="85" spans="2:4">
      <c r="B85" s="85" t="s">
        <v>144</v>
      </c>
      <c r="C85" s="85"/>
      <c r="D85" s="85" t="e">
        <f>+D28/(D45)/D28</f>
        <v>#DIV/0!</v>
      </c>
    </row>
    <row r="86" spans="2:4">
      <c r="B86" s="85" t="s">
        <v>145</v>
      </c>
      <c r="C86" s="85"/>
      <c r="D86" s="85">
        <f>(D80-'3rd Quarter'!D80)/'3rd Quarter'!D80</f>
        <v>-1</v>
      </c>
    </row>
    <row r="87" spans="2:4">
      <c r="B87" s="85"/>
      <c r="C87" s="85"/>
      <c r="D87" s="85"/>
    </row>
  </sheetData>
  <sheetProtection formatCells="0" formatColumns="0" formatRows="0"/>
  <mergeCells count="7">
    <mergeCell ref="O1:O2"/>
    <mergeCell ref="C5:E5"/>
    <mergeCell ref="B1:L1"/>
    <mergeCell ref="B2:L2"/>
    <mergeCell ref="B3:L3"/>
    <mergeCell ref="J5:L5"/>
    <mergeCell ref="G5:H5"/>
  </mergeCells>
  <pageMargins left="0.7" right="0.7" top="0.75" bottom="0.75" header="0.3" footer="0.3"/>
  <pageSetup scale="68"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9"/>
  <sheetViews>
    <sheetView showGridLines="0" zoomScale="120" zoomScaleNormal="120" workbookViewId="0">
      <pane xSplit="2" ySplit="5" topLeftCell="C12" activePane="bottomRight" state="frozen"/>
      <selection activeCell="A51" sqref="A51:XFD52"/>
      <selection pane="topRight" activeCell="A51" sqref="A51:XFD52"/>
      <selection pane="bottomLeft" activeCell="A51" sqref="A51:XFD52"/>
      <selection pane="bottomRight" activeCell="G34" sqref="G34"/>
    </sheetView>
  </sheetViews>
  <sheetFormatPr defaultColWidth="9.140625" defaultRowHeight="12.75"/>
  <cols>
    <col min="1" max="1" width="5.42578125" style="37" bestFit="1" customWidth="1"/>
    <col min="2" max="2" width="43" style="37" bestFit="1" customWidth="1"/>
    <col min="3" max="7" width="15.7109375" style="37" customWidth="1"/>
    <col min="8" max="9" width="9.140625" style="37"/>
    <col min="10" max="10" width="34.140625" style="37" bestFit="1" customWidth="1"/>
    <col min="11" max="16384" width="9.140625" style="37"/>
  </cols>
  <sheetData>
    <row r="1" spans="1:20" ht="15.75" customHeight="1">
      <c r="B1" s="96" t="str">
        <f>'Inputs Directions'!$B$6</f>
        <v>Leman Academy of Excellence</v>
      </c>
      <c r="C1" s="96"/>
      <c r="D1" s="96"/>
      <c r="E1" s="96"/>
      <c r="F1" s="96"/>
      <c r="G1" s="96"/>
      <c r="H1" s="9"/>
      <c r="I1" s="9"/>
      <c r="J1" s="95" t="s">
        <v>159</v>
      </c>
      <c r="K1" s="58"/>
    </row>
    <row r="2" spans="1:20">
      <c r="A2" s="8"/>
      <c r="B2" s="8"/>
      <c r="C2" s="8"/>
      <c r="D2" s="8"/>
      <c r="E2" s="8"/>
      <c r="F2" s="8"/>
      <c r="G2" s="8"/>
      <c r="H2" s="9"/>
      <c r="I2" s="9"/>
      <c r="J2" s="95"/>
      <c r="K2" s="58"/>
    </row>
    <row r="3" spans="1:20" ht="15" customHeight="1">
      <c r="C3" s="48" t="s">
        <v>41</v>
      </c>
      <c r="D3" s="48" t="s">
        <v>68</v>
      </c>
      <c r="E3" s="48" t="s">
        <v>66</v>
      </c>
      <c r="F3" s="48" t="s">
        <v>71</v>
      </c>
      <c r="G3" s="48" t="s">
        <v>42</v>
      </c>
      <c r="J3" s="95"/>
      <c r="K3" s="58"/>
    </row>
    <row r="4" spans="1:20">
      <c r="C4" s="48" t="s">
        <v>1</v>
      </c>
      <c r="D4" s="48" t="s">
        <v>0</v>
      </c>
      <c r="E4" s="48" t="s">
        <v>0</v>
      </c>
      <c r="F4" s="48" t="s">
        <v>1</v>
      </c>
      <c r="G4" s="48" t="s">
        <v>0</v>
      </c>
    </row>
    <row r="5" spans="1:20">
      <c r="C5" s="48" t="str">
        <f>'Inputs Directions'!$B$26</f>
        <v>2024-2025</v>
      </c>
      <c r="D5" s="48" t="str">
        <f>'Inputs Directions'!$B$27</f>
        <v>2025-2026</v>
      </c>
      <c r="E5" s="48" t="str">
        <f>'Inputs Directions'!$B$28</f>
        <v>2025-2026</v>
      </c>
      <c r="F5" s="48" t="str">
        <f>'Inputs Directions'!$B$29</f>
        <v>2025-2026</v>
      </c>
      <c r="G5" s="48" t="str">
        <f>'Inputs Directions'!$B$30</f>
        <v>2026-2027</v>
      </c>
    </row>
    <row r="6" spans="1:20">
      <c r="J6" s="104"/>
      <c r="K6" s="100"/>
      <c r="L6" s="100"/>
      <c r="M6" s="100"/>
      <c r="N6" s="100"/>
      <c r="O6" s="100"/>
      <c r="P6" s="100"/>
      <c r="Q6" s="100"/>
      <c r="R6" s="100"/>
      <c r="S6" s="100"/>
      <c r="T6" s="100"/>
    </row>
    <row r="7" spans="1:20">
      <c r="B7" s="39" t="s">
        <v>43</v>
      </c>
      <c r="C7" s="57">
        <v>9192529.540000001</v>
      </c>
      <c r="D7" s="57">
        <f>C49</f>
        <v>10951832.460000001</v>
      </c>
      <c r="E7" s="57">
        <f>C49</f>
        <v>10951832.460000001</v>
      </c>
      <c r="F7" s="49">
        <f>C49</f>
        <v>10951832.460000001</v>
      </c>
      <c r="G7" s="49">
        <f>F49</f>
        <v>10855787.929999992</v>
      </c>
    </row>
    <row r="9" spans="1:20">
      <c r="B9" s="50" t="s">
        <v>3</v>
      </c>
    </row>
    <row r="10" spans="1:20">
      <c r="A10" s="20">
        <v>5700</v>
      </c>
      <c r="B10" s="21" t="s">
        <v>4</v>
      </c>
      <c r="C10" s="57">
        <v>14856831.68</v>
      </c>
      <c r="D10" s="57">
        <v>17302420.120000001</v>
      </c>
      <c r="E10" s="57">
        <v>16470309.789999999</v>
      </c>
      <c r="F10" s="57">
        <v>16470309.789999999</v>
      </c>
      <c r="G10" s="57">
        <v>18981339.620000001</v>
      </c>
    </row>
    <row r="11" spans="1:20">
      <c r="A11" s="20">
        <v>1110</v>
      </c>
      <c r="B11" s="14" t="s">
        <v>5</v>
      </c>
      <c r="C11" s="56">
        <v>3258379.87</v>
      </c>
      <c r="D11" s="56">
        <v>3762377.08</v>
      </c>
      <c r="E11" s="56">
        <v>3566725.79</v>
      </c>
      <c r="F11" s="56">
        <v>3566725.79</v>
      </c>
      <c r="G11" s="56">
        <v>3998508.31</v>
      </c>
    </row>
    <row r="12" spans="1:20">
      <c r="A12" s="20">
        <v>1300</v>
      </c>
      <c r="B12" s="14" t="s">
        <v>6</v>
      </c>
      <c r="C12" s="56">
        <v>0</v>
      </c>
      <c r="D12" s="56">
        <v>0</v>
      </c>
      <c r="E12" s="56">
        <v>0</v>
      </c>
      <c r="F12" s="56">
        <v>0</v>
      </c>
      <c r="G12" s="56">
        <v>0</v>
      </c>
    </row>
    <row r="13" spans="1:20">
      <c r="A13" s="20">
        <v>1400</v>
      </c>
      <c r="B13" s="25" t="s">
        <v>54</v>
      </c>
      <c r="C13" s="56">
        <v>0</v>
      </c>
      <c r="D13" s="56">
        <v>0</v>
      </c>
      <c r="E13" s="56">
        <v>0</v>
      </c>
      <c r="F13" s="56">
        <v>0</v>
      </c>
      <c r="G13" s="56">
        <v>0</v>
      </c>
    </row>
    <row r="14" spans="1:20">
      <c r="A14" s="20">
        <v>1500</v>
      </c>
      <c r="B14" s="25" t="s">
        <v>55</v>
      </c>
      <c r="C14" s="56">
        <v>307396.53000000003</v>
      </c>
      <c r="D14" s="56">
        <v>0</v>
      </c>
      <c r="E14" s="56">
        <v>135027.67000000001</v>
      </c>
      <c r="F14" s="56">
        <v>135027.67000000001</v>
      </c>
      <c r="G14" s="56">
        <v>139078.5001</v>
      </c>
    </row>
    <row r="15" spans="1:20">
      <c r="A15" s="20">
        <v>1600</v>
      </c>
      <c r="B15" s="25" t="s">
        <v>29</v>
      </c>
      <c r="C15" s="56">
        <v>0</v>
      </c>
      <c r="D15" s="56">
        <v>0</v>
      </c>
      <c r="E15" s="56">
        <v>0</v>
      </c>
      <c r="F15" s="56">
        <v>0</v>
      </c>
      <c r="G15" s="56">
        <v>0</v>
      </c>
    </row>
    <row r="16" spans="1:20">
      <c r="A16" s="20">
        <v>1700</v>
      </c>
      <c r="B16" s="25" t="s">
        <v>56</v>
      </c>
      <c r="C16" s="56">
        <v>284907.73</v>
      </c>
      <c r="D16" s="56">
        <v>477950</v>
      </c>
      <c r="E16" s="56">
        <v>474185.31</v>
      </c>
      <c r="F16" s="56">
        <v>474185.31</v>
      </c>
      <c r="G16" s="56">
        <v>488410.86930000002</v>
      </c>
    </row>
    <row r="17" spans="1:7">
      <c r="A17" s="20">
        <v>1800</v>
      </c>
      <c r="B17" s="25" t="s">
        <v>57</v>
      </c>
      <c r="C17" s="56">
        <v>0</v>
      </c>
      <c r="D17" s="56">
        <v>0</v>
      </c>
      <c r="E17" s="56">
        <v>0</v>
      </c>
      <c r="F17" s="56">
        <v>0</v>
      </c>
      <c r="G17" s="56">
        <v>0</v>
      </c>
    </row>
    <row r="18" spans="1:7">
      <c r="A18" s="20">
        <v>1900</v>
      </c>
      <c r="B18" s="25" t="s">
        <v>58</v>
      </c>
      <c r="C18" s="56">
        <v>196737.49</v>
      </c>
      <c r="D18" s="56">
        <v>140000</v>
      </c>
      <c r="E18" s="56">
        <v>169190.23</v>
      </c>
      <c r="F18" s="56">
        <v>169190.23</v>
      </c>
      <c r="G18" s="56">
        <v>174265.9369</v>
      </c>
    </row>
    <row r="19" spans="1:7">
      <c r="A19" s="20">
        <v>1910</v>
      </c>
      <c r="B19" s="14" t="s">
        <v>7</v>
      </c>
      <c r="C19" s="56">
        <v>42239.73</v>
      </c>
      <c r="D19" s="56">
        <v>0</v>
      </c>
      <c r="E19" s="56">
        <v>21028.22</v>
      </c>
      <c r="F19" s="56">
        <v>21028.22</v>
      </c>
      <c r="G19" s="56">
        <v>21659.066600000002</v>
      </c>
    </row>
    <row r="20" spans="1:7">
      <c r="A20" s="20">
        <v>1920</v>
      </c>
      <c r="B20" s="14" t="s">
        <v>8</v>
      </c>
      <c r="C20" s="56">
        <v>42914.71</v>
      </c>
      <c r="D20" s="56">
        <v>0</v>
      </c>
      <c r="E20" s="56">
        <v>265604.53000000003</v>
      </c>
      <c r="F20" s="56">
        <v>265604.53000000003</v>
      </c>
      <c r="G20" s="56">
        <v>273572.66590000002</v>
      </c>
    </row>
    <row r="21" spans="1:7">
      <c r="A21" s="20">
        <v>1990</v>
      </c>
      <c r="B21" s="14" t="s">
        <v>14</v>
      </c>
      <c r="C21" s="56">
        <v>8938.27</v>
      </c>
      <c r="D21" s="56">
        <v>0</v>
      </c>
      <c r="E21" s="56">
        <v>1984.11</v>
      </c>
      <c r="F21" s="56">
        <v>1984.11</v>
      </c>
      <c r="G21" s="56">
        <v>2043.6333</v>
      </c>
    </row>
    <row r="22" spans="1:7">
      <c r="A22" s="20">
        <v>3000</v>
      </c>
      <c r="B22" s="14" t="s">
        <v>9</v>
      </c>
      <c r="C22" s="56">
        <v>0</v>
      </c>
      <c r="D22" s="56">
        <v>0</v>
      </c>
      <c r="E22" s="56">
        <v>0</v>
      </c>
      <c r="F22" s="56">
        <v>0</v>
      </c>
      <c r="G22" s="56">
        <v>0</v>
      </c>
    </row>
    <row r="23" spans="1:7">
      <c r="A23" s="20">
        <v>3954</v>
      </c>
      <c r="B23" s="14" t="s">
        <v>10</v>
      </c>
      <c r="C23" s="56">
        <v>737827.05</v>
      </c>
      <c r="D23" s="56">
        <v>473580.02</v>
      </c>
      <c r="E23" s="56">
        <v>841861.72</v>
      </c>
      <c r="F23" s="56">
        <v>841861.72</v>
      </c>
      <c r="G23" s="56">
        <v>867117.57160000002</v>
      </c>
    </row>
    <row r="24" spans="1:7">
      <c r="A24" s="20">
        <v>4000</v>
      </c>
      <c r="B24" s="27" t="s">
        <v>13</v>
      </c>
      <c r="C24" s="56">
        <v>0</v>
      </c>
      <c r="D24" s="56">
        <v>0</v>
      </c>
      <c r="E24" s="56">
        <v>0</v>
      </c>
      <c r="F24" s="56">
        <v>0</v>
      </c>
      <c r="G24" s="56">
        <v>0</v>
      </c>
    </row>
    <row r="25" spans="1:7">
      <c r="A25" s="20">
        <v>5200</v>
      </c>
      <c r="B25" s="25" t="s">
        <v>28</v>
      </c>
      <c r="C25" s="56">
        <v>0</v>
      </c>
      <c r="D25" s="56">
        <v>0</v>
      </c>
      <c r="E25" s="56">
        <v>0</v>
      </c>
      <c r="F25" s="56">
        <v>0</v>
      </c>
      <c r="G25" s="56">
        <v>0</v>
      </c>
    </row>
    <row r="26" spans="1:7">
      <c r="A26" s="20">
        <v>5900</v>
      </c>
      <c r="B26" s="25" t="s">
        <v>26</v>
      </c>
      <c r="C26" s="56">
        <v>0</v>
      </c>
      <c r="D26" s="56">
        <v>0</v>
      </c>
      <c r="E26" s="56">
        <v>0</v>
      </c>
      <c r="F26" s="56">
        <v>0</v>
      </c>
      <c r="G26" s="56">
        <v>0</v>
      </c>
    </row>
    <row r="27" spans="1:7">
      <c r="A27" s="20"/>
      <c r="B27" s="14" t="s">
        <v>11</v>
      </c>
      <c r="C27" s="56">
        <v>0</v>
      </c>
      <c r="D27" s="56">
        <v>0</v>
      </c>
      <c r="E27" s="56">
        <v>0</v>
      </c>
      <c r="F27" s="56">
        <v>0</v>
      </c>
      <c r="G27" s="56">
        <v>0</v>
      </c>
    </row>
    <row r="28" spans="1:7">
      <c r="A28" s="20"/>
      <c r="B28" s="14" t="s">
        <v>12</v>
      </c>
      <c r="C28" s="56">
        <v>0</v>
      </c>
      <c r="D28" s="56">
        <v>0</v>
      </c>
      <c r="E28" s="56">
        <v>0</v>
      </c>
      <c r="F28" s="56">
        <v>0</v>
      </c>
      <c r="G28" s="56">
        <v>0</v>
      </c>
    </row>
    <row r="29" spans="1:7">
      <c r="B29" s="37" t="s">
        <v>15</v>
      </c>
      <c r="C29" s="52">
        <f>SUM(C10:C28)</f>
        <v>19736173.060000002</v>
      </c>
      <c r="D29" s="52">
        <f>SUM(D10:D28)</f>
        <v>22156327.220000003</v>
      </c>
      <c r="E29" s="52">
        <f>SUM(E10:E28)</f>
        <v>21945917.369999997</v>
      </c>
      <c r="F29" s="52">
        <f>SUM(F10:F28)</f>
        <v>21945917.369999997</v>
      </c>
      <c r="G29" s="52">
        <f>SUM(G10:G28)</f>
        <v>24945996.173700001</v>
      </c>
    </row>
    <row r="31" spans="1:7">
      <c r="B31" s="37" t="s">
        <v>44</v>
      </c>
      <c r="C31" s="53">
        <f>C29+C7</f>
        <v>28928702.600000001</v>
      </c>
      <c r="D31" s="53">
        <f>D29+D7</f>
        <v>33108159.680000003</v>
      </c>
      <c r="E31" s="53">
        <f>E29+E7</f>
        <v>32897749.829999998</v>
      </c>
      <c r="F31" s="53">
        <f>F29+F7</f>
        <v>32897749.829999998</v>
      </c>
      <c r="G31" s="53">
        <f>G29+G7</f>
        <v>35801784.103699997</v>
      </c>
    </row>
    <row r="33" spans="1:7">
      <c r="B33" s="50" t="s">
        <v>16</v>
      </c>
    </row>
    <row r="34" spans="1:7">
      <c r="A34" s="20">
        <v>100</v>
      </c>
      <c r="B34" s="27" t="s">
        <v>17</v>
      </c>
      <c r="C34" s="57">
        <v>7385042.1299999999</v>
      </c>
      <c r="D34" s="57">
        <v>8843659.4800000004</v>
      </c>
      <c r="E34" s="57">
        <v>9003783.8000000007</v>
      </c>
      <c r="F34" s="57">
        <v>9003783.8000000007</v>
      </c>
      <c r="G34" s="57">
        <v>9573897.3140000012</v>
      </c>
    </row>
    <row r="35" spans="1:7">
      <c r="A35" s="20">
        <v>200</v>
      </c>
      <c r="B35" s="14" t="s">
        <v>18</v>
      </c>
      <c r="C35" s="56">
        <v>1993692.58</v>
      </c>
      <c r="D35" s="56">
        <v>2550540.65</v>
      </c>
      <c r="E35" s="56">
        <v>2515008.7200000002</v>
      </c>
      <c r="F35" s="56">
        <v>2515008.7200000002</v>
      </c>
      <c r="G35" s="56">
        <v>2668458.9816000001</v>
      </c>
    </row>
    <row r="36" spans="1:7">
      <c r="A36" s="20">
        <v>300</v>
      </c>
      <c r="B36" s="14" t="s">
        <v>47</v>
      </c>
      <c r="C36" s="56">
        <v>2159756.9500000002</v>
      </c>
      <c r="D36" s="56">
        <v>2810294.67</v>
      </c>
      <c r="E36" s="56">
        <v>2343296.34</v>
      </c>
      <c r="F36" s="56">
        <v>2343296.34</v>
      </c>
      <c r="G36" s="56">
        <v>2413595.2301999996</v>
      </c>
    </row>
    <row r="37" spans="1:7">
      <c r="A37" s="20">
        <v>400</v>
      </c>
      <c r="B37" s="14" t="s">
        <v>48</v>
      </c>
      <c r="C37" s="56">
        <v>4156019.67</v>
      </c>
      <c r="D37" s="56">
        <v>3531049.71</v>
      </c>
      <c r="E37" s="56">
        <v>4099649.51</v>
      </c>
      <c r="F37" s="56">
        <v>4099649.51</v>
      </c>
      <c r="G37" s="56">
        <v>4222638.9952999996</v>
      </c>
    </row>
    <row r="38" spans="1:7">
      <c r="A38" s="20">
        <v>500</v>
      </c>
      <c r="B38" s="14" t="s">
        <v>49</v>
      </c>
      <c r="C38" s="56">
        <v>1328112.72</v>
      </c>
      <c r="D38" s="56">
        <v>1673430.53</v>
      </c>
      <c r="E38" s="56">
        <v>1628098.6</v>
      </c>
      <c r="F38" s="56">
        <v>1628098.6</v>
      </c>
      <c r="G38" s="56">
        <v>1676941.5580000002</v>
      </c>
    </row>
    <row r="39" spans="1:7">
      <c r="A39" s="20">
        <v>600</v>
      </c>
      <c r="B39" s="14" t="s">
        <v>50</v>
      </c>
      <c r="C39" s="56">
        <v>905275.33</v>
      </c>
      <c r="D39" s="56">
        <v>958936.16</v>
      </c>
      <c r="E39" s="56">
        <v>1288791.76</v>
      </c>
      <c r="F39" s="56">
        <v>1288791.76</v>
      </c>
      <c r="G39" s="56">
        <v>1327455.5127999999</v>
      </c>
    </row>
    <row r="40" spans="1:7">
      <c r="A40" s="20">
        <v>700</v>
      </c>
      <c r="B40" s="14" t="s">
        <v>19</v>
      </c>
      <c r="C40" s="56">
        <v>0</v>
      </c>
      <c r="D40" s="56">
        <v>0</v>
      </c>
      <c r="E40" s="56">
        <v>0</v>
      </c>
      <c r="F40" s="56">
        <v>0</v>
      </c>
      <c r="G40" s="56">
        <v>0</v>
      </c>
    </row>
    <row r="41" spans="1:7">
      <c r="A41" s="20">
        <v>800</v>
      </c>
      <c r="B41" s="14" t="s">
        <v>20</v>
      </c>
      <c r="C41" s="56">
        <v>48970.76</v>
      </c>
      <c r="D41" s="56">
        <v>52024.73</v>
      </c>
      <c r="E41" s="56">
        <v>98333.17</v>
      </c>
      <c r="F41" s="56">
        <v>98333.17</v>
      </c>
      <c r="G41" s="56">
        <v>101283.1651</v>
      </c>
    </row>
    <row r="42" spans="1:7">
      <c r="A42" s="20">
        <v>900</v>
      </c>
      <c r="B42" s="14" t="s">
        <v>21</v>
      </c>
      <c r="C42" s="56">
        <v>0</v>
      </c>
      <c r="D42" s="56">
        <v>0</v>
      </c>
      <c r="E42" s="56">
        <v>0</v>
      </c>
      <c r="F42" s="56">
        <v>0</v>
      </c>
      <c r="G42" s="56">
        <v>0</v>
      </c>
    </row>
    <row r="43" spans="1:7">
      <c r="A43" s="36" t="s">
        <v>51</v>
      </c>
      <c r="B43" s="25" t="s">
        <v>27</v>
      </c>
      <c r="C43" s="56">
        <v>0</v>
      </c>
      <c r="D43" s="56">
        <v>0</v>
      </c>
      <c r="E43" s="56">
        <v>0</v>
      </c>
      <c r="F43" s="56">
        <v>0</v>
      </c>
      <c r="G43" s="56">
        <v>0</v>
      </c>
    </row>
    <row r="44" spans="1:7">
      <c r="A44" s="36" t="s">
        <v>52</v>
      </c>
      <c r="B44" s="25" t="s">
        <v>53</v>
      </c>
      <c r="C44" s="56">
        <v>0</v>
      </c>
      <c r="D44" s="56">
        <v>1065000</v>
      </c>
      <c r="E44" s="56">
        <v>1065000</v>
      </c>
      <c r="F44" s="56">
        <v>1065000</v>
      </c>
      <c r="G44" s="56">
        <v>1150000</v>
      </c>
    </row>
    <row r="45" spans="1:7">
      <c r="A45" s="20"/>
      <c r="B45" s="14" t="s">
        <v>22</v>
      </c>
      <c r="C45" s="56">
        <v>0</v>
      </c>
      <c r="D45" s="56">
        <v>0</v>
      </c>
      <c r="E45" s="56">
        <v>0</v>
      </c>
      <c r="F45" s="56">
        <v>0</v>
      </c>
      <c r="G45" s="56">
        <v>0</v>
      </c>
    </row>
    <row r="46" spans="1:7">
      <c r="A46" s="14"/>
      <c r="B46" s="14" t="s">
        <v>23</v>
      </c>
      <c r="C46" s="56">
        <v>0</v>
      </c>
      <c r="D46" s="56">
        <v>0</v>
      </c>
      <c r="E46" s="56">
        <v>0</v>
      </c>
      <c r="F46" s="56">
        <v>0</v>
      </c>
      <c r="G46" s="56">
        <v>0</v>
      </c>
    </row>
    <row r="47" spans="1:7">
      <c r="B47" s="37" t="s">
        <v>24</v>
      </c>
      <c r="C47" s="52">
        <f>SUM(C34:C46)</f>
        <v>17976870.140000001</v>
      </c>
      <c r="D47" s="52">
        <f>SUM(D34:D46)</f>
        <v>21484935.930000003</v>
      </c>
      <c r="E47" s="52">
        <f>SUM(E34:E46)</f>
        <v>22041961.900000006</v>
      </c>
      <c r="F47" s="52">
        <f>SUM(F34:F46)</f>
        <v>22041961.900000006</v>
      </c>
      <c r="G47" s="52">
        <f>SUM(G34:G46)</f>
        <v>23134270.756999999</v>
      </c>
    </row>
    <row r="48" spans="1:7">
      <c r="C48" s="51"/>
      <c r="D48" s="51"/>
      <c r="E48" s="51"/>
      <c r="F48" s="51"/>
      <c r="G48" s="51"/>
    </row>
    <row r="49" spans="2:8" ht="13.5" thickBot="1">
      <c r="B49" s="37" t="s">
        <v>45</v>
      </c>
      <c r="C49" s="54">
        <f>C31-C47</f>
        <v>10951832.460000001</v>
      </c>
      <c r="D49" s="54">
        <f>D31-D47</f>
        <v>11623223.75</v>
      </c>
      <c r="E49" s="54">
        <f>E31-E47</f>
        <v>10855787.929999992</v>
      </c>
      <c r="F49" s="54">
        <f>F31-F47</f>
        <v>10855787.929999992</v>
      </c>
      <c r="G49" s="54">
        <f>G31-G47</f>
        <v>12667513.346699998</v>
      </c>
    </row>
    <row r="50" spans="2:8" ht="13.5" thickTop="1">
      <c r="C50" s="51"/>
      <c r="D50" s="51"/>
      <c r="E50" s="51"/>
      <c r="F50" s="51"/>
      <c r="G50" s="51"/>
    </row>
    <row r="51" spans="2:8">
      <c r="B51" s="39" t="s">
        <v>46</v>
      </c>
      <c r="C51" s="55">
        <f>IFERROR(C49/C29,0)</f>
        <v>0.55491165519806196</v>
      </c>
      <c r="D51" s="55">
        <f>IFERROR(D49/D29,0)</f>
        <v>0.52460065400676992</v>
      </c>
      <c r="E51" s="55">
        <f>IFERROR(E49/E29,0)</f>
        <v>0.49466093155166169</v>
      </c>
      <c r="F51" s="55">
        <f>IFERROR(F49/F29,0)</f>
        <v>0.49466093155166169</v>
      </c>
      <c r="G51" s="55">
        <f>IFERROR(G49/G29,0)</f>
        <v>0.50779745408824639</v>
      </c>
    </row>
    <row r="52" spans="2:8">
      <c r="C52" s="51"/>
      <c r="D52" s="51"/>
      <c r="E52" s="51"/>
      <c r="F52" s="51"/>
      <c r="G52" s="51"/>
    </row>
    <row r="53" spans="2:8">
      <c r="C53" s="49"/>
      <c r="D53" s="49"/>
      <c r="E53" s="49"/>
      <c r="F53" s="49"/>
      <c r="G53" s="49"/>
    </row>
    <row r="54" spans="2:8" s="61" customFormat="1">
      <c r="B54" s="64" t="s">
        <v>80</v>
      </c>
      <c r="C54" s="62"/>
      <c r="D54" s="62"/>
      <c r="E54" s="62"/>
      <c r="F54" s="62"/>
      <c r="G54" s="62"/>
      <c r="H54" s="62"/>
    </row>
    <row r="55" spans="2:8" s="61" customFormat="1">
      <c r="B55" s="61" t="s">
        <v>81</v>
      </c>
      <c r="C55" s="63">
        <f>IFERROR((C49)/(C29-C24-C20),0)</f>
        <v>0.55612089504731455</v>
      </c>
      <c r="D55" s="63">
        <f>IFERROR((D49)/(D29-D24-D20),0)</f>
        <v>0.52460065400676992</v>
      </c>
      <c r="E55" s="63">
        <f>IFERROR((E49)/(E29-E24-E20),0)</f>
        <v>0.50072100020490273</v>
      </c>
      <c r="F55" s="63">
        <f>IFERROR((F49)/(F29-F24-F20),0)</f>
        <v>0.50072100020490273</v>
      </c>
      <c r="G55" s="63">
        <f>IFERROR((G49)/(G29-G24-G20),0)</f>
        <v>0.51342801175147057</v>
      </c>
      <c r="H55" s="63"/>
    </row>
    <row r="58" spans="2:8" ht="13.5" thickBot="1">
      <c r="B58" s="91" t="s">
        <v>146</v>
      </c>
      <c r="C58" s="92">
        <f>C29-C47</f>
        <v>1759302.9200000018</v>
      </c>
      <c r="D58" s="92">
        <f>D29-D47</f>
        <v>671391.28999999911</v>
      </c>
      <c r="E58" s="92">
        <f>E29-E47</f>
        <v>-96044.530000008643</v>
      </c>
      <c r="F58" s="92">
        <f>F29-F47</f>
        <v>-96044.530000008643</v>
      </c>
      <c r="G58" s="92">
        <f>G29-G47</f>
        <v>1811725.4167000018</v>
      </c>
    </row>
    <row r="59" spans="2:8" ht="13.5" thickTop="1"/>
  </sheetData>
  <sheetProtection formatCells="0" formatColumns="0" formatRows="0"/>
  <mergeCells count="3">
    <mergeCell ref="J1:J3"/>
    <mergeCell ref="B1:G1"/>
    <mergeCell ref="J6:T6"/>
  </mergeCells>
  <pageMargins left="0.7" right="0.7" top="0.75" bottom="0.75" header="0.3" footer="0.3"/>
  <pageSetup scale="71" fitToHeight="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9"/>
  <sheetViews>
    <sheetView showGridLines="0" zoomScale="120" zoomScaleNormal="120" workbookViewId="0">
      <pane xSplit="2" ySplit="5" topLeftCell="C21" activePane="bottomRight" state="frozen"/>
      <selection activeCell="A51" sqref="A51:XFD52"/>
      <selection pane="topRight" activeCell="A51" sqref="A51:XFD52"/>
      <selection pane="bottomLeft" activeCell="A51" sqref="A51:XFD52"/>
      <selection pane="bottomRight" activeCell="F34" sqref="F34:F44"/>
    </sheetView>
  </sheetViews>
  <sheetFormatPr defaultColWidth="9.140625" defaultRowHeight="12.75"/>
  <cols>
    <col min="1" max="1" width="5.42578125" style="37" bestFit="1" customWidth="1"/>
    <col min="2" max="2" width="43" style="37" bestFit="1" customWidth="1"/>
    <col min="3" max="8" width="15.7109375" style="37" customWidth="1"/>
    <col min="9" max="10" width="9.140625" style="37"/>
    <col min="11" max="11" width="44.42578125" style="37" customWidth="1"/>
    <col min="12" max="16384" width="9.140625" style="37"/>
  </cols>
  <sheetData>
    <row r="1" spans="1:11" ht="17.25" customHeight="1">
      <c r="B1" s="96" t="str">
        <f>'Inputs Directions'!$B$6</f>
        <v>Leman Academy of Excellence</v>
      </c>
      <c r="C1" s="96"/>
      <c r="D1" s="96"/>
      <c r="E1" s="96"/>
      <c r="F1" s="96"/>
      <c r="G1" s="96"/>
      <c r="H1" s="96"/>
      <c r="I1" s="9"/>
      <c r="J1" s="9"/>
      <c r="K1" s="95" t="s">
        <v>160</v>
      </c>
    </row>
    <row r="2" spans="1:11" ht="17.25" customHeight="1">
      <c r="A2" s="8"/>
      <c r="B2" s="8"/>
      <c r="C2" s="8"/>
      <c r="D2" s="8"/>
      <c r="E2" s="8"/>
      <c r="F2" s="8"/>
      <c r="G2" s="8"/>
      <c r="H2" s="8"/>
      <c r="I2" s="9"/>
      <c r="J2" s="9"/>
      <c r="K2" s="95"/>
    </row>
    <row r="3" spans="1:11" ht="17.25" customHeight="1">
      <c r="C3" s="48" t="s">
        <v>41</v>
      </c>
      <c r="D3" s="48" t="s">
        <v>66</v>
      </c>
      <c r="E3" s="48" t="s">
        <v>67</v>
      </c>
      <c r="F3" s="48" t="s">
        <v>75</v>
      </c>
      <c r="G3" s="48" t="s">
        <v>42</v>
      </c>
      <c r="H3" s="48" t="s">
        <v>42</v>
      </c>
      <c r="K3" s="95"/>
    </row>
    <row r="4" spans="1:11">
      <c r="C4" s="48" t="s">
        <v>1</v>
      </c>
      <c r="D4" s="48" t="s">
        <v>0</v>
      </c>
      <c r="E4" s="48" t="s">
        <v>1</v>
      </c>
      <c r="F4" s="48" t="s">
        <v>0</v>
      </c>
      <c r="G4" s="48" t="s">
        <v>0</v>
      </c>
      <c r="H4" s="48" t="s">
        <v>0</v>
      </c>
    </row>
    <row r="5" spans="1:11">
      <c r="C5" s="48" t="str">
        <f>'Inputs Directions'!$B$18</f>
        <v>2024-2025</v>
      </c>
      <c r="D5" s="48" t="str">
        <f>'Inputs Directions'!$B$19</f>
        <v>2025-2026</v>
      </c>
      <c r="E5" s="48" t="str">
        <f>'Inputs Directions'!$B$20</f>
        <v>2025-2026</v>
      </c>
      <c r="F5" s="48" t="str">
        <f>'Inputs Directions'!$B$21</f>
        <v>2026-2027</v>
      </c>
      <c r="G5" s="48" t="str">
        <f>'Inputs Directions'!$B$22</f>
        <v>2027-2028</v>
      </c>
      <c r="H5" s="48" t="str">
        <f>'Inputs Directions'!$B$23</f>
        <v>2028-2029</v>
      </c>
      <c r="K5" s="60"/>
    </row>
    <row r="7" spans="1:11" ht="12.75" customHeight="1">
      <c r="B7" s="39" t="s">
        <v>43</v>
      </c>
      <c r="C7" s="57">
        <f>'Revised Budget'!C7</f>
        <v>9192529.540000001</v>
      </c>
      <c r="D7" s="57">
        <f>C49</f>
        <v>10951832.460000001</v>
      </c>
      <c r="E7" s="49">
        <f>C49</f>
        <v>10951832.460000001</v>
      </c>
      <c r="F7" s="57">
        <f>E49</f>
        <v>10855787.929999992</v>
      </c>
      <c r="G7" s="49">
        <f>F49</f>
        <v>11957598.069999993</v>
      </c>
      <c r="H7" s="49">
        <f>G49</f>
        <v>12500186.286099996</v>
      </c>
      <c r="K7" s="76"/>
    </row>
    <row r="8" spans="1:11" ht="12.75" customHeight="1">
      <c r="K8" s="76"/>
    </row>
    <row r="9" spans="1:11" ht="12.75" customHeight="1">
      <c r="B9" s="50" t="s">
        <v>3</v>
      </c>
      <c r="K9" s="76"/>
    </row>
    <row r="10" spans="1:11">
      <c r="A10" s="20">
        <v>5700</v>
      </c>
      <c r="B10" s="21" t="s">
        <v>4</v>
      </c>
      <c r="C10" s="57">
        <f>'Revised Budget'!C10</f>
        <v>14856831.68</v>
      </c>
      <c r="D10" s="57">
        <f>'Revised Budget'!E10</f>
        <v>16470309.789999999</v>
      </c>
      <c r="E10" s="57">
        <v>16470309.789999999</v>
      </c>
      <c r="F10" s="57">
        <v>17798809.800000001</v>
      </c>
      <c r="G10" s="57">
        <v>18688750.290000003</v>
      </c>
      <c r="H10" s="57">
        <v>19623187.804500002</v>
      </c>
    </row>
    <row r="11" spans="1:11">
      <c r="A11" s="20">
        <v>1110</v>
      </c>
      <c r="B11" s="14" t="s">
        <v>5</v>
      </c>
      <c r="C11" s="56">
        <f>'Revised Budget'!C11</f>
        <v>3258379.87</v>
      </c>
      <c r="D11" s="56">
        <f>'Revised Budget'!E11</f>
        <v>3566725.79</v>
      </c>
      <c r="E11" s="56">
        <v>3566725.79</v>
      </c>
      <c r="F11" s="56">
        <v>3866800.5</v>
      </c>
      <c r="G11" s="57">
        <v>4060140.5250000004</v>
      </c>
      <c r="H11" s="57">
        <v>4263147.5512500005</v>
      </c>
    </row>
    <row r="12" spans="1:11">
      <c r="A12" s="20">
        <v>1300</v>
      </c>
      <c r="B12" s="14" t="s">
        <v>6</v>
      </c>
      <c r="C12" s="56">
        <f>'Revised Budget'!C12</f>
        <v>0</v>
      </c>
      <c r="D12" s="56">
        <f>'Revised Budget'!E12</f>
        <v>0</v>
      </c>
      <c r="E12" s="56">
        <v>0</v>
      </c>
      <c r="F12" s="56">
        <v>0</v>
      </c>
      <c r="G12" s="56">
        <v>0</v>
      </c>
      <c r="H12" s="56">
        <v>0</v>
      </c>
    </row>
    <row r="13" spans="1:11">
      <c r="A13" s="20">
        <v>1400</v>
      </c>
      <c r="B13" s="25" t="s">
        <v>54</v>
      </c>
      <c r="C13" s="56">
        <f>'Revised Budget'!C13</f>
        <v>0</v>
      </c>
      <c r="D13" s="56">
        <f>'Revised Budget'!E13</f>
        <v>0</v>
      </c>
      <c r="E13" s="56">
        <v>0</v>
      </c>
      <c r="F13" s="56">
        <v>0</v>
      </c>
      <c r="G13" s="56">
        <v>0</v>
      </c>
      <c r="H13" s="56">
        <v>0</v>
      </c>
    </row>
    <row r="14" spans="1:11">
      <c r="A14" s="20">
        <v>1500</v>
      </c>
      <c r="B14" s="25" t="s">
        <v>55</v>
      </c>
      <c r="C14" s="56">
        <f>'Revised Budget'!C14</f>
        <v>307396.53000000003</v>
      </c>
      <c r="D14" s="56">
        <f>'Revised Budget'!E14</f>
        <v>135027.67000000001</v>
      </c>
      <c r="E14" s="56">
        <v>135027.67000000001</v>
      </c>
      <c r="F14" s="56">
        <v>256080</v>
      </c>
      <c r="G14" s="56">
        <v>259921.19999999998</v>
      </c>
      <c r="H14" s="56">
        <v>263820.01799999998</v>
      </c>
    </row>
    <row r="15" spans="1:11">
      <c r="A15" s="20">
        <v>1600</v>
      </c>
      <c r="B15" s="25" t="s">
        <v>29</v>
      </c>
      <c r="C15" s="56">
        <f>'Revised Budget'!C15</f>
        <v>0</v>
      </c>
      <c r="D15" s="56">
        <f>'Revised Budget'!E15</f>
        <v>0</v>
      </c>
      <c r="E15" s="56">
        <v>0</v>
      </c>
      <c r="F15" s="56">
        <v>0</v>
      </c>
      <c r="G15" s="56">
        <v>0</v>
      </c>
      <c r="H15" s="56">
        <v>0</v>
      </c>
    </row>
    <row r="16" spans="1:11">
      <c r="A16" s="20">
        <v>1700</v>
      </c>
      <c r="B16" s="25" t="s">
        <v>56</v>
      </c>
      <c r="C16" s="56">
        <f>'Revised Budget'!C16</f>
        <v>284907.73</v>
      </c>
      <c r="D16" s="56">
        <f>'Revised Budget'!E16</f>
        <v>474185.31</v>
      </c>
      <c r="E16" s="56">
        <v>474185.31</v>
      </c>
      <c r="F16" s="56">
        <v>556206.25</v>
      </c>
      <c r="G16" s="56">
        <v>595140.6875</v>
      </c>
      <c r="H16" s="56">
        <v>636800.53562500002</v>
      </c>
    </row>
    <row r="17" spans="1:8">
      <c r="A17" s="20">
        <v>1800</v>
      </c>
      <c r="B17" s="25" t="s">
        <v>57</v>
      </c>
      <c r="C17" s="56">
        <f>'Revised Budget'!C17</f>
        <v>0</v>
      </c>
      <c r="D17" s="56">
        <f>'Revised Budget'!E17</f>
        <v>0</v>
      </c>
      <c r="E17" s="56">
        <v>0</v>
      </c>
      <c r="F17" s="56">
        <v>0</v>
      </c>
      <c r="G17" s="56">
        <v>0</v>
      </c>
      <c r="H17" s="56">
        <v>0</v>
      </c>
    </row>
    <row r="18" spans="1:8">
      <c r="A18" s="20">
        <v>1900</v>
      </c>
      <c r="B18" s="25" t="s">
        <v>58</v>
      </c>
      <c r="C18" s="56">
        <f>'Revised Budget'!C18</f>
        <v>196737.49</v>
      </c>
      <c r="D18" s="56">
        <f>'Revised Budget'!E18</f>
        <v>169190.23</v>
      </c>
      <c r="E18" s="56">
        <v>169190.23</v>
      </c>
      <c r="F18" s="56">
        <v>301395.68</v>
      </c>
      <c r="G18" s="56">
        <v>322493.37760000001</v>
      </c>
      <c r="H18" s="56">
        <v>345067.914032</v>
      </c>
    </row>
    <row r="19" spans="1:8">
      <c r="A19" s="20">
        <v>1910</v>
      </c>
      <c r="B19" s="14" t="s">
        <v>7</v>
      </c>
      <c r="C19" s="56">
        <f>'Revised Budget'!C19</f>
        <v>42239.73</v>
      </c>
      <c r="D19" s="56">
        <f>'Revised Budget'!E19</f>
        <v>21028.22</v>
      </c>
      <c r="E19" s="56">
        <v>21028.22</v>
      </c>
      <c r="F19" s="56">
        <v>1000</v>
      </c>
      <c r="G19" s="56">
        <v>1000</v>
      </c>
      <c r="H19" s="56">
        <v>1000</v>
      </c>
    </row>
    <row r="20" spans="1:8">
      <c r="A20" s="20">
        <v>1920</v>
      </c>
      <c r="B20" s="14" t="s">
        <v>8</v>
      </c>
      <c r="C20" s="56">
        <f>'Revised Budget'!C20</f>
        <v>42914.71</v>
      </c>
      <c r="D20" s="56">
        <f>'Revised Budget'!E20</f>
        <v>265604.53000000003</v>
      </c>
      <c r="E20" s="56">
        <v>265604.53000000003</v>
      </c>
      <c r="F20" s="56">
        <v>202200.88</v>
      </c>
      <c r="G20" s="56">
        <v>200000</v>
      </c>
      <c r="H20" s="56">
        <v>200000</v>
      </c>
    </row>
    <row r="21" spans="1:8">
      <c r="A21" s="20">
        <v>1990</v>
      </c>
      <c r="B21" s="14" t="s">
        <v>14</v>
      </c>
      <c r="C21" s="56">
        <f>'Revised Budget'!C21</f>
        <v>8938.27</v>
      </c>
      <c r="D21" s="56">
        <f>'Revised Budget'!E21</f>
        <v>1984.11</v>
      </c>
      <c r="E21" s="56">
        <v>1984.11</v>
      </c>
      <c r="F21" s="56">
        <v>783504.78</v>
      </c>
      <c r="G21" s="56">
        <v>0</v>
      </c>
      <c r="H21" s="56">
        <v>0</v>
      </c>
    </row>
    <row r="22" spans="1:8">
      <c r="A22" s="20">
        <v>3000</v>
      </c>
      <c r="B22" s="14" t="s">
        <v>9</v>
      </c>
      <c r="C22" s="56">
        <f>'Revised Budget'!C22</f>
        <v>0</v>
      </c>
      <c r="D22" s="56">
        <f>'Revised Budget'!E22</f>
        <v>0</v>
      </c>
      <c r="E22" s="56">
        <v>0</v>
      </c>
      <c r="F22" s="56">
        <v>0</v>
      </c>
      <c r="G22" s="56">
        <v>0</v>
      </c>
      <c r="H22" s="56">
        <v>0</v>
      </c>
    </row>
    <row r="23" spans="1:8">
      <c r="A23" s="20">
        <v>3954</v>
      </c>
      <c r="B23" s="14" t="s">
        <v>10</v>
      </c>
      <c r="C23" s="56">
        <f>'Revised Budget'!C23</f>
        <v>737827.05</v>
      </c>
      <c r="D23" s="56">
        <f>'Revised Budget'!E23</f>
        <v>841861.72</v>
      </c>
      <c r="E23" s="56">
        <v>841861.72</v>
      </c>
      <c r="F23" s="56">
        <v>857406.21</v>
      </c>
      <c r="G23" s="56">
        <v>874554.33419999992</v>
      </c>
      <c r="H23" s="56">
        <v>892045.4208839999</v>
      </c>
    </row>
    <row r="24" spans="1:8">
      <c r="A24" s="20">
        <v>4000</v>
      </c>
      <c r="B24" s="27" t="s">
        <v>13</v>
      </c>
      <c r="C24" s="56">
        <f>'Revised Budget'!C24</f>
        <v>0</v>
      </c>
      <c r="D24" s="56">
        <f>'Revised Budget'!E24</f>
        <v>0</v>
      </c>
      <c r="E24" s="56">
        <v>0</v>
      </c>
      <c r="F24" s="56">
        <v>0</v>
      </c>
      <c r="G24" s="56">
        <v>0</v>
      </c>
      <c r="H24" s="56">
        <v>0</v>
      </c>
    </row>
    <row r="25" spans="1:8">
      <c r="A25" s="20">
        <v>5200</v>
      </c>
      <c r="B25" s="25" t="s">
        <v>28</v>
      </c>
      <c r="C25" s="56">
        <f>'Revised Budget'!C25</f>
        <v>0</v>
      </c>
      <c r="D25" s="56">
        <f>'Revised Budget'!E25</f>
        <v>0</v>
      </c>
      <c r="E25" s="56">
        <v>0</v>
      </c>
      <c r="F25" s="56">
        <v>0</v>
      </c>
      <c r="G25" s="56">
        <v>0</v>
      </c>
      <c r="H25" s="56">
        <v>0</v>
      </c>
    </row>
    <row r="26" spans="1:8">
      <c r="A26" s="20">
        <v>5900</v>
      </c>
      <c r="B26" s="25" t="s">
        <v>26</v>
      </c>
      <c r="C26" s="56">
        <f>'Revised Budget'!C26</f>
        <v>0</v>
      </c>
      <c r="D26" s="56">
        <f>'Revised Budget'!E26</f>
        <v>0</v>
      </c>
      <c r="E26" s="56">
        <v>0</v>
      </c>
      <c r="F26" s="56">
        <v>0</v>
      </c>
      <c r="G26" s="56">
        <v>0</v>
      </c>
      <c r="H26" s="56">
        <v>0</v>
      </c>
    </row>
    <row r="27" spans="1:8">
      <c r="A27" s="20"/>
      <c r="B27" s="14" t="s">
        <v>11</v>
      </c>
      <c r="C27" s="56">
        <f>'Revised Budget'!C27</f>
        <v>0</v>
      </c>
      <c r="D27" s="56">
        <f>'Revised Budget'!E27</f>
        <v>0</v>
      </c>
      <c r="E27" s="56">
        <v>0</v>
      </c>
      <c r="F27" s="56">
        <v>0</v>
      </c>
      <c r="G27" s="56">
        <v>0</v>
      </c>
      <c r="H27" s="56">
        <v>0</v>
      </c>
    </row>
    <row r="28" spans="1:8">
      <c r="A28" s="20"/>
      <c r="B28" s="14" t="s">
        <v>12</v>
      </c>
      <c r="C28" s="56">
        <f>'Revised Budget'!C28</f>
        <v>0</v>
      </c>
      <c r="D28" s="56">
        <f>'Revised Budget'!E28</f>
        <v>0</v>
      </c>
      <c r="E28" s="56">
        <v>0</v>
      </c>
      <c r="F28" s="56">
        <v>0</v>
      </c>
      <c r="G28" s="56">
        <v>0</v>
      </c>
      <c r="H28" s="56">
        <v>0</v>
      </c>
    </row>
    <row r="29" spans="1:8">
      <c r="B29" s="37" t="s">
        <v>15</v>
      </c>
      <c r="C29" s="52">
        <f t="shared" ref="C29:H29" si="0">SUM(C10:C28)</f>
        <v>19736173.060000002</v>
      </c>
      <c r="D29" s="52">
        <f t="shared" si="0"/>
        <v>21945917.369999997</v>
      </c>
      <c r="E29" s="52">
        <f t="shared" si="0"/>
        <v>21945917.369999997</v>
      </c>
      <c r="F29" s="52">
        <f t="shared" si="0"/>
        <v>24623404.100000001</v>
      </c>
      <c r="G29" s="52">
        <f t="shared" si="0"/>
        <v>25002000.414300002</v>
      </c>
      <c r="H29" s="52">
        <f t="shared" si="0"/>
        <v>26225069.244291</v>
      </c>
    </row>
    <row r="31" spans="1:8">
      <c r="B31" s="37" t="s">
        <v>44</v>
      </c>
      <c r="C31" s="53">
        <f t="shared" ref="C31:H31" si="1">C29+C7</f>
        <v>28928702.600000001</v>
      </c>
      <c r="D31" s="53">
        <f t="shared" si="1"/>
        <v>32897749.829999998</v>
      </c>
      <c r="E31" s="53">
        <f t="shared" si="1"/>
        <v>32897749.829999998</v>
      </c>
      <c r="F31" s="53">
        <f t="shared" si="1"/>
        <v>35479192.029999994</v>
      </c>
      <c r="G31" s="53">
        <f t="shared" si="1"/>
        <v>36959598.484299995</v>
      </c>
      <c r="H31" s="53">
        <f t="shared" si="1"/>
        <v>38725255.530390993</v>
      </c>
    </row>
    <row r="33" spans="1:8">
      <c r="B33" s="50" t="s">
        <v>16</v>
      </c>
    </row>
    <row r="34" spans="1:8">
      <c r="A34" s="20">
        <v>100</v>
      </c>
      <c r="B34" s="27" t="s">
        <v>17</v>
      </c>
      <c r="C34" s="57">
        <f>'Revised Budget'!C34</f>
        <v>7385042.1299999999</v>
      </c>
      <c r="D34" s="57">
        <f>'Revised Budget'!E34</f>
        <v>9003783.8000000007</v>
      </c>
      <c r="E34" s="57">
        <v>9003783.8000000007</v>
      </c>
      <c r="F34" s="57">
        <v>9160011.9199999999</v>
      </c>
      <c r="G34" s="57">
        <v>9343212.158400001</v>
      </c>
      <c r="H34" s="57">
        <v>9530076.4015680011</v>
      </c>
    </row>
    <row r="35" spans="1:8">
      <c r="A35" s="20">
        <v>200</v>
      </c>
      <c r="B35" s="14" t="s">
        <v>18</v>
      </c>
      <c r="C35" s="56">
        <f>'Revised Budget'!C35</f>
        <v>1993692.58</v>
      </c>
      <c r="D35" s="56">
        <f>'Revised Budget'!E35</f>
        <v>2515008.7200000002</v>
      </c>
      <c r="E35" s="56">
        <v>2515008.7200000002</v>
      </c>
      <c r="F35" s="56">
        <v>2656765.86</v>
      </c>
      <c r="G35" s="57">
        <v>2709901.1771999998</v>
      </c>
      <c r="H35" s="57">
        <v>2764099.2007439998</v>
      </c>
    </row>
    <row r="36" spans="1:8">
      <c r="A36" s="20">
        <v>300</v>
      </c>
      <c r="B36" s="14" t="s">
        <v>47</v>
      </c>
      <c r="C36" s="56">
        <f>'Revised Budget'!C36</f>
        <v>2159756.9500000002</v>
      </c>
      <c r="D36" s="56">
        <f>'Revised Budget'!E36</f>
        <v>2343296.34</v>
      </c>
      <c r="E36" s="56">
        <v>2343296.34</v>
      </c>
      <c r="F36" s="56">
        <v>3528895.81</v>
      </c>
      <c r="G36" s="56">
        <v>3934762.6843000003</v>
      </c>
      <c r="H36" s="56">
        <v>4352805.5648290003</v>
      </c>
    </row>
    <row r="37" spans="1:8">
      <c r="A37" s="20">
        <v>400</v>
      </c>
      <c r="B37" s="14" t="s">
        <v>48</v>
      </c>
      <c r="C37" s="56">
        <f>'Revised Budget'!C37</f>
        <v>4156019.67</v>
      </c>
      <c r="D37" s="56">
        <f>'Revised Budget'!E37</f>
        <v>4099649.51</v>
      </c>
      <c r="E37" s="56">
        <v>4099649.51</v>
      </c>
      <c r="F37" s="56">
        <v>4031642.71</v>
      </c>
      <c r="G37" s="56">
        <v>4152591.9912999999</v>
      </c>
      <c r="H37" s="56">
        <v>4277169.7510390002</v>
      </c>
    </row>
    <row r="38" spans="1:8">
      <c r="A38" s="20">
        <v>500</v>
      </c>
      <c r="B38" s="14" t="s">
        <v>49</v>
      </c>
      <c r="C38" s="56">
        <f>'Revised Budget'!C38</f>
        <v>1328112.72</v>
      </c>
      <c r="D38" s="56">
        <f>'Revised Budget'!E38</f>
        <v>1628098.6</v>
      </c>
      <c r="E38" s="56">
        <v>1628098.6</v>
      </c>
      <c r="F38" s="56">
        <v>1745954.93</v>
      </c>
      <c r="G38" s="56">
        <v>1868171.7751</v>
      </c>
      <c r="H38" s="56">
        <v>1998943.799357</v>
      </c>
    </row>
    <row r="39" spans="1:8">
      <c r="A39" s="20">
        <v>600</v>
      </c>
      <c r="B39" s="14" t="s">
        <v>50</v>
      </c>
      <c r="C39" s="56">
        <f>'Revised Budget'!C39</f>
        <v>905275.33</v>
      </c>
      <c r="D39" s="56">
        <f>'Revised Budget'!E39</f>
        <v>1288791.76</v>
      </c>
      <c r="E39" s="56">
        <v>1288791.76</v>
      </c>
      <c r="F39" s="56">
        <v>1192223.04</v>
      </c>
      <c r="G39" s="56">
        <v>1227989.7312</v>
      </c>
      <c r="H39" s="56">
        <v>1264829.4231360001</v>
      </c>
    </row>
    <row r="40" spans="1:8">
      <c r="A40" s="20">
        <v>700</v>
      </c>
      <c r="B40" s="14" t="s">
        <v>19</v>
      </c>
      <c r="C40" s="56">
        <f>'Revised Budget'!C40</f>
        <v>0</v>
      </c>
      <c r="D40" s="56">
        <f>'Revised Budget'!E40</f>
        <v>0</v>
      </c>
      <c r="E40" s="56">
        <v>0</v>
      </c>
      <c r="F40" s="56">
        <v>0</v>
      </c>
      <c r="G40" s="56">
        <v>0</v>
      </c>
      <c r="H40" s="56">
        <v>0</v>
      </c>
    </row>
    <row r="41" spans="1:8">
      <c r="A41" s="20">
        <v>800</v>
      </c>
      <c r="B41" s="14" t="s">
        <v>20</v>
      </c>
      <c r="C41" s="56">
        <f>'Revised Budget'!C41</f>
        <v>48970.76</v>
      </c>
      <c r="D41" s="56">
        <f>'Revised Budget'!E41</f>
        <v>98333.17</v>
      </c>
      <c r="E41" s="56">
        <v>98333.17</v>
      </c>
      <c r="F41" s="56">
        <v>56099.69</v>
      </c>
      <c r="G41" s="56">
        <v>57782.680700000004</v>
      </c>
      <c r="H41" s="56">
        <v>59516.161121000005</v>
      </c>
    </row>
    <row r="42" spans="1:8">
      <c r="A42" s="20">
        <v>900</v>
      </c>
      <c r="B42" s="14" t="s">
        <v>21</v>
      </c>
      <c r="C42" s="56">
        <f>'Revised Budget'!C42</f>
        <v>0</v>
      </c>
      <c r="D42" s="56">
        <f>'Revised Budget'!E42</f>
        <v>0</v>
      </c>
      <c r="E42" s="56">
        <v>0</v>
      </c>
      <c r="F42" s="56">
        <v>0</v>
      </c>
      <c r="G42" s="56">
        <v>0</v>
      </c>
      <c r="H42" s="56">
        <v>0</v>
      </c>
    </row>
    <row r="43" spans="1:8">
      <c r="A43" s="36" t="s">
        <v>51</v>
      </c>
      <c r="B43" s="25" t="s">
        <v>27</v>
      </c>
      <c r="C43" s="56">
        <f>'Revised Budget'!C43</f>
        <v>0</v>
      </c>
      <c r="D43" s="56">
        <f>'Revised Budget'!E43</f>
        <v>0</v>
      </c>
      <c r="E43" s="56">
        <v>0</v>
      </c>
      <c r="F43" s="56">
        <v>0</v>
      </c>
      <c r="G43" s="56">
        <v>0</v>
      </c>
      <c r="H43" s="56">
        <v>0</v>
      </c>
    </row>
    <row r="44" spans="1:8">
      <c r="A44" s="36" t="s">
        <v>52</v>
      </c>
      <c r="B44" s="25" t="s">
        <v>53</v>
      </c>
      <c r="C44" s="56">
        <f>'Revised Budget'!C44</f>
        <v>0</v>
      </c>
      <c r="D44" s="56">
        <f>'Revised Budget'!E44</f>
        <v>1065000</v>
      </c>
      <c r="E44" s="56">
        <v>1065000</v>
      </c>
      <c r="F44" s="56">
        <v>1150000</v>
      </c>
      <c r="G44" s="56">
        <v>1165000</v>
      </c>
      <c r="H44" s="56">
        <v>1215000</v>
      </c>
    </row>
    <row r="45" spans="1:8">
      <c r="A45" s="20"/>
      <c r="B45" s="14" t="s">
        <v>22</v>
      </c>
      <c r="C45" s="56">
        <f>'Revised Budget'!C45</f>
        <v>0</v>
      </c>
      <c r="D45" s="56">
        <f>'Revised Budget'!E45</f>
        <v>0</v>
      </c>
      <c r="E45" s="56">
        <v>0</v>
      </c>
      <c r="F45" s="56">
        <v>0</v>
      </c>
      <c r="G45" s="56">
        <v>0</v>
      </c>
      <c r="H45" s="56">
        <v>0</v>
      </c>
    </row>
    <row r="46" spans="1:8">
      <c r="A46" s="14"/>
      <c r="B46" s="14" t="s">
        <v>23</v>
      </c>
      <c r="C46" s="56">
        <f>'Revised Budget'!C46</f>
        <v>0</v>
      </c>
      <c r="D46" s="56">
        <f>'Revised Budget'!E46</f>
        <v>0</v>
      </c>
      <c r="E46" s="56">
        <v>0</v>
      </c>
      <c r="F46" s="56">
        <v>0</v>
      </c>
      <c r="G46" s="56">
        <v>0</v>
      </c>
      <c r="H46" s="56">
        <v>0</v>
      </c>
    </row>
    <row r="47" spans="1:8">
      <c r="B47" s="37" t="s">
        <v>24</v>
      </c>
      <c r="C47" s="52">
        <f t="shared" ref="C47:H47" si="2">SUM(C34:C46)</f>
        <v>17976870.140000001</v>
      </c>
      <c r="D47" s="52">
        <f t="shared" si="2"/>
        <v>22041961.900000006</v>
      </c>
      <c r="E47" s="52">
        <f t="shared" si="2"/>
        <v>22041961.900000006</v>
      </c>
      <c r="F47" s="52">
        <f t="shared" si="2"/>
        <v>23521593.960000001</v>
      </c>
      <c r="G47" s="52">
        <f t="shared" si="2"/>
        <v>24459412.198199999</v>
      </c>
      <c r="H47" s="52">
        <f t="shared" si="2"/>
        <v>25462440.301794004</v>
      </c>
    </row>
    <row r="48" spans="1:8">
      <c r="C48" s="51"/>
      <c r="D48" s="51"/>
      <c r="E48" s="51"/>
      <c r="F48" s="51"/>
      <c r="G48" s="51"/>
      <c r="H48" s="51"/>
    </row>
    <row r="49" spans="2:8" ht="13.5" thickBot="1">
      <c r="B49" s="37" t="s">
        <v>45</v>
      </c>
      <c r="C49" s="54">
        <f t="shared" ref="C49:H49" si="3">C31-C47</f>
        <v>10951832.460000001</v>
      </c>
      <c r="D49" s="54">
        <f t="shared" si="3"/>
        <v>10855787.929999992</v>
      </c>
      <c r="E49" s="54">
        <f t="shared" si="3"/>
        <v>10855787.929999992</v>
      </c>
      <c r="F49" s="54">
        <f t="shared" si="3"/>
        <v>11957598.069999993</v>
      </c>
      <c r="G49" s="54">
        <f t="shared" si="3"/>
        <v>12500186.286099996</v>
      </c>
      <c r="H49" s="54">
        <f t="shared" si="3"/>
        <v>13262815.228596989</v>
      </c>
    </row>
    <row r="50" spans="2:8" ht="13.5" thickTop="1">
      <c r="C50" s="51"/>
      <c r="D50" s="51"/>
      <c r="E50" s="51"/>
      <c r="F50" s="51"/>
      <c r="G50" s="51"/>
      <c r="H50" s="51"/>
    </row>
    <row r="51" spans="2:8">
      <c r="B51" s="39" t="s">
        <v>46</v>
      </c>
      <c r="C51" s="55">
        <f>IFERROR($C$49/$C$29,0)</f>
        <v>0.55491165519806196</v>
      </c>
      <c r="D51" s="55">
        <f>IFERROR(D49/D29,0)</f>
        <v>0.49466093155166169</v>
      </c>
      <c r="E51" s="55">
        <f>IFERROR(E49/E29,0)</f>
        <v>0.49466093155166169</v>
      </c>
      <c r="F51" s="55">
        <f>IFERROR(F49/F29,0)</f>
        <v>0.48561921095223354</v>
      </c>
      <c r="G51" s="55">
        <f>IFERROR(G49/G29,0)</f>
        <v>0.49996744576287827</v>
      </c>
      <c r="H51" s="55">
        <f>IFERROR(H49/H29,0)</f>
        <v>0.50573041790858964</v>
      </c>
    </row>
    <row r="52" spans="2:8">
      <c r="C52" s="51"/>
      <c r="D52" s="51"/>
      <c r="E52" s="51"/>
      <c r="F52" s="51"/>
      <c r="G52" s="51"/>
      <c r="H52" s="51"/>
    </row>
    <row r="53" spans="2:8">
      <c r="C53" s="49"/>
      <c r="D53" s="49"/>
      <c r="E53" s="49"/>
      <c r="F53" s="49"/>
      <c r="G53" s="49"/>
      <c r="H53" s="49"/>
    </row>
    <row r="54" spans="2:8" s="61" customFormat="1">
      <c r="B54" s="64" t="s">
        <v>80</v>
      </c>
      <c r="C54" s="62"/>
      <c r="D54" s="62"/>
      <c r="E54" s="62"/>
      <c r="F54" s="62"/>
      <c r="G54" s="62"/>
      <c r="H54" s="62"/>
    </row>
    <row r="55" spans="2:8" s="61" customFormat="1">
      <c r="B55" s="61" t="s">
        <v>81</v>
      </c>
      <c r="C55" s="63">
        <f t="shared" ref="C55:H55" si="4">IFERROR((C49)/(C29-C24-C20),0)</f>
        <v>0.55612089504731455</v>
      </c>
      <c r="D55" s="63">
        <f t="shared" si="4"/>
        <v>0.50072100020490273</v>
      </c>
      <c r="E55" s="63">
        <f t="shared" si="4"/>
        <v>0.50072100020490273</v>
      </c>
      <c r="F55" s="63">
        <f t="shared" si="4"/>
        <v>0.4896400051332111</v>
      </c>
      <c r="G55" s="63">
        <f t="shared" si="4"/>
        <v>0.50399911609116854</v>
      </c>
      <c r="H55" s="63">
        <f t="shared" si="4"/>
        <v>0.50961690453547559</v>
      </c>
    </row>
    <row r="58" spans="2:8" ht="13.5" thickBot="1">
      <c r="B58" s="91" t="s">
        <v>146</v>
      </c>
      <c r="C58" s="92">
        <f t="shared" ref="C58:H58" si="5">C29-C47</f>
        <v>1759302.9200000018</v>
      </c>
      <c r="D58" s="92">
        <f t="shared" si="5"/>
        <v>-96044.530000008643</v>
      </c>
      <c r="E58" s="92">
        <f t="shared" si="5"/>
        <v>-96044.530000008643</v>
      </c>
      <c r="F58" s="92">
        <f t="shared" si="5"/>
        <v>1101810.1400000006</v>
      </c>
      <c r="G58" s="92">
        <f t="shared" si="5"/>
        <v>542588.21610000357</v>
      </c>
      <c r="H58" s="92">
        <f t="shared" si="5"/>
        <v>762628.94249699637</v>
      </c>
    </row>
    <row r="59" spans="2:8" ht="13.5" thickTop="1"/>
  </sheetData>
  <sheetProtection formatCells="0" formatColumns="0" formatRows="0"/>
  <mergeCells count="2">
    <mergeCell ref="K1:K3"/>
    <mergeCell ref="B1:H1"/>
  </mergeCells>
  <pageMargins left="0.7" right="0.7" top="0.75" bottom="0.75" header="0.3" footer="0.3"/>
  <pageSetup scale="63"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9"/>
  <sheetViews>
    <sheetView showGridLines="0" workbookViewId="0">
      <pane xSplit="2" ySplit="5" topLeftCell="C6" activePane="bottomRight" state="frozen"/>
      <selection activeCell="A51" sqref="A51:XFD52"/>
      <selection pane="topRight" activeCell="A51" sqref="A51:XFD52"/>
      <selection pane="bottomLeft" activeCell="A51" sqref="A51:XFD52"/>
      <selection pane="bottomRight" activeCell="J39" sqref="J39"/>
    </sheetView>
  </sheetViews>
  <sheetFormatPr defaultColWidth="9.140625" defaultRowHeight="12.75"/>
  <cols>
    <col min="1" max="1" width="5.42578125" style="37" bestFit="1" customWidth="1"/>
    <col min="2" max="2" width="43" style="37" bestFit="1" customWidth="1"/>
    <col min="3" max="7" width="15.7109375" style="37" customWidth="1"/>
    <col min="8" max="9" width="9.140625" style="37"/>
    <col min="10" max="10" width="34.140625" style="37" bestFit="1" customWidth="1"/>
    <col min="11" max="16384" width="9.140625" style="37"/>
  </cols>
  <sheetData>
    <row r="1" spans="1:11" ht="12.75" customHeight="1">
      <c r="B1" s="96" t="str">
        <f>'Inputs Directions'!$B$6</f>
        <v>Leman Academy of Excellence</v>
      </c>
      <c r="C1" s="96"/>
      <c r="D1" s="96"/>
      <c r="E1" s="96"/>
      <c r="F1" s="96"/>
      <c r="G1" s="96"/>
      <c r="H1" s="9"/>
      <c r="I1" s="9"/>
      <c r="J1" s="95" t="s">
        <v>161</v>
      </c>
      <c r="K1" s="58"/>
    </row>
    <row r="2" spans="1:11">
      <c r="A2" s="8"/>
      <c r="B2" s="8"/>
      <c r="C2" s="8"/>
      <c r="D2" s="8"/>
      <c r="E2" s="8"/>
      <c r="F2" s="8"/>
      <c r="G2" s="8"/>
      <c r="H2" s="9"/>
      <c r="I2" s="9"/>
      <c r="J2" s="95"/>
      <c r="K2" s="58"/>
    </row>
    <row r="3" spans="1:11" ht="24.75" customHeight="1">
      <c r="C3" s="48" t="s">
        <v>41</v>
      </c>
      <c r="D3" s="48" t="s">
        <v>68</v>
      </c>
      <c r="E3" s="48" t="s">
        <v>76</v>
      </c>
      <c r="F3" s="48" t="s">
        <v>71</v>
      </c>
      <c r="G3" s="48" t="s">
        <v>75</v>
      </c>
      <c r="J3" s="95"/>
      <c r="K3" s="58"/>
    </row>
    <row r="4" spans="1:11">
      <c r="C4" s="48" t="s">
        <v>1</v>
      </c>
      <c r="D4" s="48" t="s">
        <v>0</v>
      </c>
      <c r="E4" s="48" t="s">
        <v>0</v>
      </c>
      <c r="F4" s="48" t="s">
        <v>1</v>
      </c>
      <c r="G4" s="48" t="s">
        <v>0</v>
      </c>
    </row>
    <row r="5" spans="1:11">
      <c r="C5" s="48" t="str">
        <f>'Inputs Directions'!$B$26</f>
        <v>2024-2025</v>
      </c>
      <c r="D5" s="48" t="str">
        <f>'Inputs Directions'!$B$27</f>
        <v>2025-2026</v>
      </c>
      <c r="E5" s="48" t="str">
        <f>'Inputs Directions'!$B$28</f>
        <v>2025-2026</v>
      </c>
      <c r="F5" s="48" t="str">
        <f>'Inputs Directions'!$B$29</f>
        <v>2025-2026</v>
      </c>
      <c r="G5" s="48" t="str">
        <f>'Inputs Directions'!$B$30</f>
        <v>2026-2027</v>
      </c>
    </row>
    <row r="7" spans="1:11">
      <c r="B7" s="39" t="s">
        <v>43</v>
      </c>
      <c r="C7" s="57">
        <f>'Revised Budget'!C7</f>
        <v>9192529.540000001</v>
      </c>
      <c r="D7" s="57">
        <f>'Revised Budget'!D7</f>
        <v>10951832.460000001</v>
      </c>
      <c r="E7" s="57">
        <f>C49</f>
        <v>10951832.460000001</v>
      </c>
      <c r="F7" s="49">
        <f>C49</f>
        <v>10951832.460000001</v>
      </c>
      <c r="G7" s="49">
        <f>F49</f>
        <v>11689082.460000001</v>
      </c>
    </row>
    <row r="9" spans="1:11">
      <c r="B9" s="50" t="s">
        <v>3</v>
      </c>
    </row>
    <row r="10" spans="1:11">
      <c r="A10" s="20">
        <v>5700</v>
      </c>
      <c r="B10" s="21" t="s">
        <v>4</v>
      </c>
      <c r="C10" s="57">
        <f>'Revised Budget'!C10</f>
        <v>14856831.68</v>
      </c>
      <c r="D10" s="57">
        <f>'Revised Budget'!D10</f>
        <v>17302420.120000001</v>
      </c>
      <c r="E10" s="57">
        <v>16467132</v>
      </c>
      <c r="F10" s="57">
        <v>16467132</v>
      </c>
      <c r="G10" s="57">
        <f>'Proposed Budget'!F10</f>
        <v>17798809.800000001</v>
      </c>
    </row>
    <row r="11" spans="1:11">
      <c r="A11" s="20">
        <v>1110</v>
      </c>
      <c r="B11" s="14" t="s">
        <v>5</v>
      </c>
      <c r="C11" s="56">
        <f>'Revised Budget'!C11</f>
        <v>3258379.87</v>
      </c>
      <c r="D11" s="56">
        <f>'Revised Budget'!D11</f>
        <v>3762377.08</v>
      </c>
      <c r="E11" s="56">
        <v>3577211</v>
      </c>
      <c r="F11" s="56">
        <v>3577211</v>
      </c>
      <c r="G11" s="56">
        <f>'Proposed Budget'!F11</f>
        <v>3866800.5</v>
      </c>
    </row>
    <row r="12" spans="1:11">
      <c r="A12" s="20">
        <v>1300</v>
      </c>
      <c r="B12" s="14" t="s">
        <v>6</v>
      </c>
      <c r="C12" s="56">
        <f>'Revised Budget'!C12</f>
        <v>0</v>
      </c>
      <c r="D12" s="56">
        <f>'Revised Budget'!D12</f>
        <v>0</v>
      </c>
      <c r="E12" s="56">
        <v>0</v>
      </c>
      <c r="F12" s="56">
        <v>0</v>
      </c>
      <c r="G12" s="56">
        <f>'Proposed Budget'!F12</f>
        <v>0</v>
      </c>
    </row>
    <row r="13" spans="1:11">
      <c r="A13" s="20">
        <v>1400</v>
      </c>
      <c r="B13" s="25" t="s">
        <v>54</v>
      </c>
      <c r="C13" s="56">
        <f>'Revised Budget'!C13</f>
        <v>0</v>
      </c>
      <c r="D13" s="56">
        <f>'Revised Budget'!D13</f>
        <v>0</v>
      </c>
      <c r="E13" s="56">
        <v>0</v>
      </c>
      <c r="F13" s="56">
        <v>0</v>
      </c>
      <c r="G13" s="56">
        <f>'Proposed Budget'!F13</f>
        <v>0</v>
      </c>
    </row>
    <row r="14" spans="1:11">
      <c r="A14" s="20">
        <v>1500</v>
      </c>
      <c r="B14" s="25" t="s">
        <v>55</v>
      </c>
      <c r="C14" s="56">
        <f>'Revised Budget'!C14</f>
        <v>307396.53000000003</v>
      </c>
      <c r="D14" s="56">
        <f>'Revised Budget'!D14</f>
        <v>0</v>
      </c>
      <c r="E14" s="56">
        <v>212204</v>
      </c>
      <c r="F14" s="56">
        <v>212204</v>
      </c>
      <c r="G14" s="56">
        <f>'Proposed Budget'!F14</f>
        <v>256080</v>
      </c>
    </row>
    <row r="15" spans="1:11">
      <c r="A15" s="20">
        <v>1600</v>
      </c>
      <c r="B15" s="25" t="s">
        <v>29</v>
      </c>
      <c r="C15" s="56">
        <f>'Revised Budget'!C15</f>
        <v>0</v>
      </c>
      <c r="D15" s="56">
        <f>'Revised Budget'!D15</f>
        <v>0</v>
      </c>
      <c r="E15" s="56">
        <v>0</v>
      </c>
      <c r="F15" s="56">
        <v>0</v>
      </c>
      <c r="G15" s="56">
        <f>'Proposed Budget'!F15</f>
        <v>0</v>
      </c>
    </row>
    <row r="16" spans="1:11">
      <c r="A16" s="20">
        <v>1700</v>
      </c>
      <c r="B16" s="25" t="s">
        <v>56</v>
      </c>
      <c r="C16" s="56">
        <f>'Revised Budget'!C16</f>
        <v>284907.73</v>
      </c>
      <c r="D16" s="56">
        <f>'Revised Budget'!D16</f>
        <v>477950</v>
      </c>
      <c r="E16" s="56">
        <v>542981</v>
      </c>
      <c r="F16" s="56">
        <v>542981</v>
      </c>
      <c r="G16" s="56">
        <f>'Proposed Budget'!F16</f>
        <v>556206.25</v>
      </c>
    </row>
    <row r="17" spans="1:7">
      <c r="A17" s="20">
        <v>1800</v>
      </c>
      <c r="B17" s="25" t="s">
        <v>57</v>
      </c>
      <c r="C17" s="56">
        <f>'Revised Budget'!C17</f>
        <v>0</v>
      </c>
      <c r="D17" s="56">
        <f>'Revised Budget'!D17</f>
        <v>0</v>
      </c>
      <c r="E17" s="56">
        <v>0</v>
      </c>
      <c r="F17" s="56">
        <v>0</v>
      </c>
      <c r="G17" s="56">
        <f>'Proposed Budget'!F17</f>
        <v>0</v>
      </c>
    </row>
    <row r="18" spans="1:7">
      <c r="A18" s="20">
        <v>1900</v>
      </c>
      <c r="B18" s="25" t="s">
        <v>58</v>
      </c>
      <c r="C18" s="56">
        <f>'Revised Budget'!C18</f>
        <v>196737.49</v>
      </c>
      <c r="D18" s="56">
        <f>'Revised Budget'!D18</f>
        <v>140000</v>
      </c>
      <c r="E18" s="56">
        <v>169858</v>
      </c>
      <c r="F18" s="56">
        <v>169858</v>
      </c>
      <c r="G18" s="56">
        <f>'Proposed Budget'!F18</f>
        <v>301395.68</v>
      </c>
    </row>
    <row r="19" spans="1:7">
      <c r="A19" s="20">
        <v>1910</v>
      </c>
      <c r="B19" s="14" t="s">
        <v>7</v>
      </c>
      <c r="C19" s="56">
        <f>'Revised Budget'!C19</f>
        <v>42239.73</v>
      </c>
      <c r="D19" s="56">
        <f>'Revised Budget'!D19</f>
        <v>0</v>
      </c>
      <c r="E19" s="56">
        <v>50579</v>
      </c>
      <c r="F19" s="56">
        <v>50579</v>
      </c>
      <c r="G19" s="56">
        <f>'Proposed Budget'!F19</f>
        <v>1000</v>
      </c>
    </row>
    <row r="20" spans="1:7">
      <c r="A20" s="20">
        <v>1920</v>
      </c>
      <c r="B20" s="14" t="s">
        <v>8</v>
      </c>
      <c r="C20" s="56">
        <f>'Revised Budget'!C20</f>
        <v>42914.71</v>
      </c>
      <c r="D20" s="56">
        <f>'Revised Budget'!D20</f>
        <v>0</v>
      </c>
      <c r="E20" s="56">
        <v>261372</v>
      </c>
      <c r="F20" s="56">
        <v>261372</v>
      </c>
      <c r="G20" s="56">
        <f>'Proposed Budget'!F20</f>
        <v>202200.88</v>
      </c>
    </row>
    <row r="21" spans="1:7">
      <c r="A21" s="20">
        <v>1990</v>
      </c>
      <c r="B21" s="14" t="s">
        <v>14</v>
      </c>
      <c r="C21" s="56">
        <f>'Revised Budget'!C21</f>
        <v>8938.27</v>
      </c>
      <c r="D21" s="56">
        <f>'Revised Budget'!D21</f>
        <v>0</v>
      </c>
      <c r="E21" s="56">
        <v>2949</v>
      </c>
      <c r="F21" s="56">
        <v>2949</v>
      </c>
      <c r="G21" s="56">
        <f>'Proposed Budget'!F21</f>
        <v>783504.78</v>
      </c>
    </row>
    <row r="22" spans="1:7">
      <c r="A22" s="20">
        <v>3000</v>
      </c>
      <c r="B22" s="14" t="s">
        <v>9</v>
      </c>
      <c r="C22" s="56">
        <f>'Revised Budget'!C22</f>
        <v>0</v>
      </c>
      <c r="D22" s="56">
        <f>'Revised Budget'!D22</f>
        <v>0</v>
      </c>
      <c r="E22" s="56">
        <v>0</v>
      </c>
      <c r="F22" s="56">
        <v>0</v>
      </c>
      <c r="G22" s="56">
        <f>'Proposed Budget'!F22</f>
        <v>0</v>
      </c>
    </row>
    <row r="23" spans="1:7">
      <c r="A23" s="20">
        <v>3954</v>
      </c>
      <c r="B23" s="14" t="s">
        <v>10</v>
      </c>
      <c r="C23" s="56">
        <f>'Revised Budget'!C23</f>
        <v>737827.05</v>
      </c>
      <c r="D23" s="56">
        <f>'Revised Budget'!D23</f>
        <v>473580.02</v>
      </c>
      <c r="E23" s="56">
        <v>808838</v>
      </c>
      <c r="F23" s="56">
        <v>808838</v>
      </c>
      <c r="G23" s="56">
        <f>'Proposed Budget'!F23</f>
        <v>857406.21</v>
      </c>
    </row>
    <row r="24" spans="1:7">
      <c r="A24" s="20">
        <v>4000</v>
      </c>
      <c r="B24" s="27" t="s">
        <v>13</v>
      </c>
      <c r="C24" s="56">
        <f>'Revised Budget'!C24</f>
        <v>0</v>
      </c>
      <c r="D24" s="56">
        <f>'Revised Budget'!D24</f>
        <v>0</v>
      </c>
      <c r="E24" s="56">
        <v>0</v>
      </c>
      <c r="F24" s="56">
        <v>0</v>
      </c>
      <c r="G24" s="56">
        <f>'Proposed Budget'!F24</f>
        <v>0</v>
      </c>
    </row>
    <row r="25" spans="1:7">
      <c r="A25" s="20">
        <v>5200</v>
      </c>
      <c r="B25" s="25" t="s">
        <v>28</v>
      </c>
      <c r="C25" s="56">
        <f>'Revised Budget'!C25</f>
        <v>0</v>
      </c>
      <c r="D25" s="56">
        <f>'Revised Budget'!D25</f>
        <v>0</v>
      </c>
      <c r="E25" s="56">
        <v>0</v>
      </c>
      <c r="F25" s="56">
        <v>0</v>
      </c>
      <c r="G25" s="56">
        <f>'Proposed Budget'!F25</f>
        <v>0</v>
      </c>
    </row>
    <row r="26" spans="1:7">
      <c r="A26" s="20">
        <v>5900</v>
      </c>
      <c r="B26" s="25" t="s">
        <v>26</v>
      </c>
      <c r="C26" s="56">
        <f>'Revised Budget'!C26</f>
        <v>0</v>
      </c>
      <c r="D26" s="56">
        <f>'Revised Budget'!D26</f>
        <v>0</v>
      </c>
      <c r="E26" s="56">
        <v>0</v>
      </c>
      <c r="F26" s="56">
        <v>0</v>
      </c>
      <c r="G26" s="56">
        <f>'Proposed Budget'!F26</f>
        <v>0</v>
      </c>
    </row>
    <row r="27" spans="1:7">
      <c r="A27" s="20"/>
      <c r="B27" s="14" t="s">
        <v>11</v>
      </c>
      <c r="C27" s="56">
        <f>'Revised Budget'!C27</f>
        <v>0</v>
      </c>
      <c r="D27" s="56">
        <f>'Revised Budget'!D27</f>
        <v>0</v>
      </c>
      <c r="E27" s="56">
        <v>0</v>
      </c>
      <c r="F27" s="56">
        <v>0</v>
      </c>
      <c r="G27" s="56">
        <f>'Proposed Budget'!F27</f>
        <v>0</v>
      </c>
    </row>
    <row r="28" spans="1:7">
      <c r="A28" s="20"/>
      <c r="B28" s="14" t="s">
        <v>12</v>
      </c>
      <c r="C28" s="56">
        <f>'Revised Budget'!C28</f>
        <v>0</v>
      </c>
      <c r="D28" s="56">
        <f>'Revised Budget'!D28</f>
        <v>0</v>
      </c>
      <c r="E28" s="56">
        <v>0</v>
      </c>
      <c r="F28" s="56">
        <v>0</v>
      </c>
      <c r="G28" s="56">
        <f>'Proposed Budget'!F28</f>
        <v>0</v>
      </c>
    </row>
    <row r="29" spans="1:7">
      <c r="B29" s="37" t="s">
        <v>15</v>
      </c>
      <c r="C29" s="52">
        <f>SUM(C10:C28)</f>
        <v>19736173.060000002</v>
      </c>
      <c r="D29" s="52">
        <f>SUM(D10:D28)</f>
        <v>22156327.220000003</v>
      </c>
      <c r="E29" s="52">
        <f>SUM(E10:E28)</f>
        <v>22093124</v>
      </c>
      <c r="F29" s="52">
        <f>SUM(F10:F28)</f>
        <v>22093124</v>
      </c>
      <c r="G29" s="52">
        <f>SUM(G10:G28)</f>
        <v>24623404.100000001</v>
      </c>
    </row>
    <row r="31" spans="1:7">
      <c r="B31" s="37" t="s">
        <v>44</v>
      </c>
      <c r="C31" s="53">
        <f>C29+C7</f>
        <v>28928702.600000001</v>
      </c>
      <c r="D31" s="53">
        <f>D29+D7</f>
        <v>33108159.680000003</v>
      </c>
      <c r="E31" s="53">
        <f>E29+E7</f>
        <v>33044956.460000001</v>
      </c>
      <c r="F31" s="53">
        <f>F29+F7</f>
        <v>33044956.460000001</v>
      </c>
      <c r="G31" s="53">
        <f>G29+G7</f>
        <v>36312486.560000002</v>
      </c>
    </row>
    <row r="33" spans="1:7">
      <c r="B33" s="50" t="s">
        <v>16</v>
      </c>
    </row>
    <row r="34" spans="1:7">
      <c r="A34" s="20">
        <v>100</v>
      </c>
      <c r="B34" s="27" t="s">
        <v>17</v>
      </c>
      <c r="C34" s="57">
        <f>'Revised Budget'!C34</f>
        <v>7385042.1299999999</v>
      </c>
      <c r="D34" s="57">
        <f>'Revised Budget'!D34</f>
        <v>8843659.4800000004</v>
      </c>
      <c r="E34" s="57">
        <v>8761070</v>
      </c>
      <c r="F34" s="57">
        <v>8761070</v>
      </c>
      <c r="G34" s="57">
        <f>'Proposed Budget'!F34</f>
        <v>9160011.9199999999</v>
      </c>
    </row>
    <row r="35" spans="1:7">
      <c r="A35" s="20">
        <v>200</v>
      </c>
      <c r="B35" s="14" t="s">
        <v>18</v>
      </c>
      <c r="C35" s="56">
        <f>'Revised Budget'!C35</f>
        <v>1993692.58</v>
      </c>
      <c r="D35" s="56">
        <f>'Revised Budget'!D35</f>
        <v>2550540.65</v>
      </c>
      <c r="E35" s="56">
        <v>2405728</v>
      </c>
      <c r="F35" s="56">
        <v>2405728</v>
      </c>
      <c r="G35" s="56">
        <f>'Proposed Budget'!F35</f>
        <v>2656765.86</v>
      </c>
    </row>
    <row r="36" spans="1:7">
      <c r="A36" s="20">
        <v>300</v>
      </c>
      <c r="B36" s="14" t="s">
        <v>47</v>
      </c>
      <c r="C36" s="56">
        <f>'Revised Budget'!C36</f>
        <v>2159756.9500000002</v>
      </c>
      <c r="D36" s="56">
        <f>'Revised Budget'!D36</f>
        <v>2810294.67</v>
      </c>
      <c r="E36" s="56">
        <v>3311732</v>
      </c>
      <c r="F36" s="56">
        <v>3311732</v>
      </c>
      <c r="G36" s="56">
        <f>'Proposed Budget'!F36</f>
        <v>3528895.81</v>
      </c>
    </row>
    <row r="37" spans="1:7">
      <c r="A37" s="20">
        <v>400</v>
      </c>
      <c r="B37" s="14" t="s">
        <v>48</v>
      </c>
      <c r="C37" s="56">
        <f>'Revised Budget'!C37</f>
        <v>4156019.67</v>
      </c>
      <c r="D37" s="56">
        <f>'Revised Budget'!D37</f>
        <v>3531049.71</v>
      </c>
      <c r="E37" s="56">
        <f>5117725-1065000</f>
        <v>4052725</v>
      </c>
      <c r="F37" s="56">
        <v>4052725</v>
      </c>
      <c r="G37" s="56">
        <f>'Proposed Budget'!F37</f>
        <v>4031642.71</v>
      </c>
    </row>
    <row r="38" spans="1:7">
      <c r="A38" s="20">
        <v>500</v>
      </c>
      <c r="B38" s="14" t="s">
        <v>49</v>
      </c>
      <c r="C38" s="56">
        <f>'Revised Budget'!C38</f>
        <v>1328112.72</v>
      </c>
      <c r="D38" s="56">
        <f>'Revised Budget'!D38</f>
        <v>1673430.53</v>
      </c>
      <c r="E38" s="56">
        <v>470284</v>
      </c>
      <c r="F38" s="56">
        <v>470284</v>
      </c>
      <c r="G38" s="56">
        <f>'Proposed Budget'!F38</f>
        <v>1745954.93</v>
      </c>
    </row>
    <row r="39" spans="1:7">
      <c r="A39" s="20">
        <v>600</v>
      </c>
      <c r="B39" s="14" t="s">
        <v>50</v>
      </c>
      <c r="C39" s="56">
        <f>'Revised Budget'!C39</f>
        <v>905275.33</v>
      </c>
      <c r="D39" s="56">
        <f>'Revised Budget'!D39</f>
        <v>958936.16</v>
      </c>
      <c r="E39" s="56">
        <v>1221422</v>
      </c>
      <c r="F39" s="56">
        <v>1221422</v>
      </c>
      <c r="G39" s="56">
        <f>'Proposed Budget'!F39</f>
        <v>1192223.04</v>
      </c>
    </row>
    <row r="40" spans="1:7">
      <c r="A40" s="20">
        <v>700</v>
      </c>
      <c r="B40" s="14" t="s">
        <v>19</v>
      </c>
      <c r="C40" s="56">
        <f>'Revised Budget'!C40</f>
        <v>0</v>
      </c>
      <c r="D40" s="56">
        <f>'Revised Budget'!D40</f>
        <v>0</v>
      </c>
      <c r="E40" s="56">
        <v>0</v>
      </c>
      <c r="F40" s="56">
        <v>0</v>
      </c>
      <c r="G40" s="56">
        <f>'Proposed Budget'!F40</f>
        <v>0</v>
      </c>
    </row>
    <row r="41" spans="1:7">
      <c r="A41" s="20">
        <v>800</v>
      </c>
      <c r="B41" s="14" t="s">
        <v>20</v>
      </c>
      <c r="C41" s="56">
        <f>'Revised Budget'!C41</f>
        <v>48970.76</v>
      </c>
      <c r="D41" s="56">
        <f>'Revised Budget'!D41</f>
        <v>52024.73</v>
      </c>
      <c r="E41" s="56">
        <v>67913</v>
      </c>
      <c r="F41" s="56">
        <v>67913</v>
      </c>
      <c r="G41" s="56">
        <f>'Proposed Budget'!F41</f>
        <v>56099.69</v>
      </c>
    </row>
    <row r="42" spans="1:7">
      <c r="A42" s="20">
        <v>900</v>
      </c>
      <c r="B42" s="14" t="s">
        <v>21</v>
      </c>
      <c r="C42" s="56">
        <f>'Revised Budget'!C42</f>
        <v>0</v>
      </c>
      <c r="D42" s="56">
        <f>'Revised Budget'!D42</f>
        <v>0</v>
      </c>
      <c r="E42" s="56">
        <v>0</v>
      </c>
      <c r="F42" s="56">
        <v>0</v>
      </c>
      <c r="G42" s="56">
        <f>'Proposed Budget'!F42</f>
        <v>0</v>
      </c>
    </row>
    <row r="43" spans="1:7">
      <c r="A43" s="36" t="s">
        <v>51</v>
      </c>
      <c r="B43" s="25" t="s">
        <v>27</v>
      </c>
      <c r="C43" s="56">
        <f>'Revised Budget'!C43</f>
        <v>0</v>
      </c>
      <c r="D43" s="56">
        <f>'Revised Budget'!D43</f>
        <v>0</v>
      </c>
      <c r="E43" s="56">
        <v>0</v>
      </c>
      <c r="F43" s="56">
        <v>0</v>
      </c>
      <c r="G43" s="56">
        <f>'Proposed Budget'!F43</f>
        <v>0</v>
      </c>
    </row>
    <row r="44" spans="1:7">
      <c r="A44" s="36" t="s">
        <v>52</v>
      </c>
      <c r="B44" s="25" t="s">
        <v>53</v>
      </c>
      <c r="C44" s="56">
        <f>'Revised Budget'!C44</f>
        <v>0</v>
      </c>
      <c r="D44" s="56">
        <f>'Revised Budget'!D44</f>
        <v>1065000</v>
      </c>
      <c r="E44" s="56">
        <v>1065000</v>
      </c>
      <c r="F44" s="56">
        <v>1065000</v>
      </c>
      <c r="G44" s="56">
        <f>'Proposed Budget'!F44</f>
        <v>1150000</v>
      </c>
    </row>
    <row r="45" spans="1:7">
      <c r="A45" s="20"/>
      <c r="B45" s="14" t="s">
        <v>22</v>
      </c>
      <c r="C45" s="56">
        <f>'Revised Budget'!C45</f>
        <v>0</v>
      </c>
      <c r="D45" s="56">
        <f>'Revised Budget'!D45</f>
        <v>0</v>
      </c>
      <c r="E45" s="56">
        <v>0</v>
      </c>
      <c r="F45" s="56">
        <v>0</v>
      </c>
      <c r="G45" s="56">
        <f>'Proposed Budget'!F45</f>
        <v>0</v>
      </c>
    </row>
    <row r="46" spans="1:7">
      <c r="A46" s="14"/>
      <c r="B46" s="14" t="s">
        <v>23</v>
      </c>
      <c r="C46" s="56">
        <f>'Revised Budget'!C46</f>
        <v>0</v>
      </c>
      <c r="D46" s="56">
        <f>'Revised Budget'!D46</f>
        <v>0</v>
      </c>
      <c r="E46" s="56">
        <v>0</v>
      </c>
      <c r="F46" s="56">
        <v>0</v>
      </c>
      <c r="G46" s="56">
        <f>'Proposed Budget'!F46</f>
        <v>0</v>
      </c>
    </row>
    <row r="47" spans="1:7">
      <c r="B47" s="37" t="s">
        <v>24</v>
      </c>
      <c r="C47" s="52">
        <f>SUM(C34:C46)</f>
        <v>17976870.140000001</v>
      </c>
      <c r="D47" s="52">
        <f>SUM(D34:D46)</f>
        <v>21484935.930000003</v>
      </c>
      <c r="E47" s="52">
        <f>SUM(E34:E46)</f>
        <v>21355874</v>
      </c>
      <c r="F47" s="52">
        <f>SUM(F34:F46)</f>
        <v>21355874</v>
      </c>
      <c r="G47" s="52">
        <f>SUM(G34:G46)</f>
        <v>23521593.960000001</v>
      </c>
    </row>
    <row r="48" spans="1:7">
      <c r="C48" s="51"/>
      <c r="D48" s="51"/>
      <c r="E48" s="51"/>
      <c r="F48" s="51"/>
      <c r="G48" s="51"/>
    </row>
    <row r="49" spans="2:8" ht="13.5" thickBot="1">
      <c r="B49" s="37" t="s">
        <v>45</v>
      </c>
      <c r="C49" s="54">
        <f>C31-C47</f>
        <v>10951832.460000001</v>
      </c>
      <c r="D49" s="54">
        <f>D31-D47</f>
        <v>11623223.75</v>
      </c>
      <c r="E49" s="54">
        <f>E31-E47</f>
        <v>11689082.460000001</v>
      </c>
      <c r="F49" s="54">
        <f>F31-F47</f>
        <v>11689082.460000001</v>
      </c>
      <c r="G49" s="54">
        <f>G31-G47</f>
        <v>12790892.600000001</v>
      </c>
    </row>
    <row r="50" spans="2:8" ht="13.5" thickTop="1">
      <c r="C50" s="51"/>
      <c r="D50" s="51"/>
      <c r="E50" s="51"/>
      <c r="F50" s="51"/>
      <c r="G50" s="51"/>
    </row>
    <row r="51" spans="2:8">
      <c r="B51" s="39" t="s">
        <v>46</v>
      </c>
      <c r="C51" s="55">
        <f>IFERROR(C49/C29,0)</f>
        <v>0.55491165519806196</v>
      </c>
      <c r="D51" s="55">
        <f>IFERROR(D49/D29,0)</f>
        <v>0.52460065400676992</v>
      </c>
      <c r="E51" s="55">
        <f>IFERROR(E49/E29,0)</f>
        <v>0.52908237241596079</v>
      </c>
      <c r="F51" s="55">
        <f>IFERROR(F49/F29,0)</f>
        <v>0.52908237241596079</v>
      </c>
      <c r="G51" s="55">
        <f>IFERROR(G49/G29,0)</f>
        <v>0.51946077593715001</v>
      </c>
    </row>
    <row r="52" spans="2:8">
      <c r="C52" s="51"/>
      <c r="D52" s="51"/>
      <c r="E52" s="51"/>
      <c r="F52" s="51"/>
      <c r="G52" s="51"/>
    </row>
    <row r="53" spans="2:8">
      <c r="C53" s="49"/>
      <c r="D53" s="49"/>
      <c r="E53" s="49"/>
      <c r="F53" s="49"/>
      <c r="G53" s="49"/>
    </row>
    <row r="54" spans="2:8" s="61" customFormat="1">
      <c r="B54" s="64" t="s">
        <v>80</v>
      </c>
      <c r="C54" s="62"/>
      <c r="D54" s="62"/>
      <c r="E54" s="62"/>
      <c r="F54" s="62"/>
      <c r="G54" s="62"/>
      <c r="H54" s="62"/>
    </row>
    <row r="55" spans="2:8" s="61" customFormat="1">
      <c r="B55" s="61" t="s">
        <v>81</v>
      </c>
      <c r="C55" s="63">
        <f>IFERROR((C49)/(C29-C24-C20),0)</f>
        <v>0.55612089504731455</v>
      </c>
      <c r="D55" s="63">
        <f>IFERROR((D49)/(D29-D24-D20),0)</f>
        <v>0.52460065400676992</v>
      </c>
      <c r="E55" s="63">
        <f>IFERROR((E49)/(E29-E24-E20),0)</f>
        <v>0.53541660147110504</v>
      </c>
      <c r="F55" s="63">
        <f>IFERROR((F49)/(F29-F24-F20),0)</f>
        <v>0.53541660147110504</v>
      </c>
      <c r="G55" s="63">
        <f>IFERROR((G49)/(G29-G24-G20),0)</f>
        <v>0.52376176901573646</v>
      </c>
      <c r="H55" s="63"/>
    </row>
    <row r="58" spans="2:8" ht="13.5" thickBot="1">
      <c r="B58" s="91" t="s">
        <v>146</v>
      </c>
      <c r="C58" s="92">
        <f>C29-C47</f>
        <v>1759302.9200000018</v>
      </c>
      <c r="D58" s="92">
        <f>D29-D47</f>
        <v>671391.28999999911</v>
      </c>
      <c r="E58" s="92">
        <f>E29-E47</f>
        <v>737250</v>
      </c>
      <c r="F58" s="92">
        <f>F29-F47</f>
        <v>737250</v>
      </c>
      <c r="G58" s="92">
        <f>G29-G47</f>
        <v>1101810.1400000006</v>
      </c>
    </row>
    <row r="59" spans="2:8" ht="13.5" thickTop="1"/>
  </sheetData>
  <sheetProtection formatCells="0" formatColumns="0" formatRows="0"/>
  <mergeCells count="2">
    <mergeCell ref="J1:J3"/>
    <mergeCell ref="B1:G1"/>
  </mergeCells>
  <pageMargins left="0.7" right="0.7" top="0.75" bottom="0.75" header="0.3" footer="0.3"/>
  <pageSetup scale="71"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Inputs Directions</vt:lpstr>
      <vt:lpstr>Data</vt:lpstr>
      <vt:lpstr>1st Quarter</vt:lpstr>
      <vt:lpstr>2nd Quarter</vt:lpstr>
      <vt:lpstr>3rd Quarter</vt:lpstr>
      <vt:lpstr>4th Quarter</vt:lpstr>
      <vt:lpstr>Revised Budget</vt:lpstr>
      <vt:lpstr>Proposed Budget</vt:lpstr>
      <vt:lpstr>Final Revised Budget</vt:lpstr>
      <vt:lpstr>Adopted Budget</vt:lpstr>
      <vt:lpstr>'1st Quarter'!Print_Area</vt:lpstr>
      <vt:lpstr>'2nd Quarter'!Print_Area</vt:lpstr>
      <vt:lpstr>'3rd Quarter'!Print_Area</vt:lpstr>
      <vt:lpstr>'4th Quarter'!Print_Area</vt:lpstr>
      <vt:lpstr>'Adopted Budget'!Print_Area</vt:lpstr>
      <vt:lpstr>'Final Revised Budget'!Print_Area</vt:lpstr>
      <vt:lpstr>'Inputs Directions'!Print_Area</vt:lpstr>
      <vt:lpstr>'Proposed Budget'!Print_Area</vt:lpstr>
      <vt:lpstr>'Revised Budget'!Print_Area</vt:lpstr>
    </vt:vector>
  </TitlesOfParts>
  <Company>Douglas County School District RE1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County School District RE 1</dc:creator>
  <cp:lastModifiedBy>Cody Donovan</cp:lastModifiedBy>
  <cp:lastPrinted>2020-07-17T17:41:02Z</cp:lastPrinted>
  <dcterms:created xsi:type="dcterms:W3CDTF">2016-09-12T22:31:48Z</dcterms:created>
  <dcterms:modified xsi:type="dcterms:W3CDTF">2026-05-14T20:53:31Z</dcterms:modified>
</cp:coreProperties>
</file>